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120" yWindow="-120" windowWidth="29040" windowHeight="15840" tabRatio="87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20" i="46" l="1"/>
  <c r="O43" i="45" l="1"/>
  <c r="O36" i="45"/>
  <c r="O29" i="45"/>
  <c r="H169" i="47" l="1"/>
  <c r="H170" i="47"/>
  <c r="H171" i="47"/>
  <c r="H172" i="47"/>
  <c r="H173" i="47"/>
  <c r="H174" i="47"/>
  <c r="H175" i="47"/>
  <c r="H176" i="47"/>
  <c r="H168" i="47"/>
  <c r="H166" i="47"/>
  <c r="H167" i="47"/>
  <c r="H165" i="47"/>
  <c r="C16" i="44" l="1"/>
  <c r="C15" i="44"/>
  <c r="J43" i="45"/>
  <c r="I43" i="45"/>
  <c r="H43" i="45"/>
  <c r="G43" i="45"/>
  <c r="F43" i="45"/>
  <c r="E43" i="45"/>
  <c r="D43" i="45"/>
  <c r="J36" i="45"/>
  <c r="I36" i="45"/>
  <c r="H36" i="45"/>
  <c r="G36" i="45"/>
  <c r="F36" i="45"/>
  <c r="E36" i="45"/>
  <c r="D36" i="45"/>
  <c r="J29" i="45"/>
  <c r="I29" i="45"/>
  <c r="H29" i="45"/>
  <c r="G29" i="45"/>
  <c r="F29" i="45"/>
  <c r="E29" i="45"/>
  <c r="D29" i="45"/>
  <c r="J22" i="45"/>
  <c r="I22" i="45"/>
  <c r="H22" i="45"/>
  <c r="G22" i="45"/>
  <c r="F22" i="45"/>
  <c r="E22" i="45"/>
  <c r="D22" i="45"/>
  <c r="AB193" i="79" l="1"/>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J17" i="45"/>
  <c r="J23" i="45" s="1"/>
  <c r="I17" i="45"/>
  <c r="I44" i="45" s="1"/>
  <c r="H17" i="45"/>
  <c r="H23" i="45" s="1"/>
  <c r="G17" i="45"/>
  <c r="G30" i="45" s="1"/>
  <c r="F17" i="45"/>
  <c r="F44" i="45" s="1"/>
  <c r="E17" i="45"/>
  <c r="E30" i="45" s="1"/>
  <c r="D17" i="45"/>
  <c r="F37" i="45" l="1"/>
  <c r="H37" i="45"/>
  <c r="F30" i="45"/>
  <c r="G44" i="45"/>
  <c r="H30" i="45"/>
  <c r="I23" i="45"/>
  <c r="G23" i="45"/>
  <c r="E44" i="45"/>
  <c r="I37" i="45"/>
  <c r="H44" i="45"/>
  <c r="I30" i="45"/>
  <c r="G37" i="45"/>
  <c r="E23" i="45"/>
  <c r="F23" i="45"/>
  <c r="E37" i="45"/>
  <c r="J37" i="45"/>
  <c r="J30" i="45"/>
  <c r="J44" i="45"/>
  <c r="AB511" i="46"/>
  <c r="AA511" i="46"/>
  <c r="Z511" i="46"/>
  <c r="Y511" i="46"/>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82" i="46"/>
  <c r="AA382" i="46"/>
  <c r="Z382" i="46"/>
  <c r="Y382"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AB317" i="46"/>
  <c r="AA317" i="46"/>
  <c r="Z317" i="46"/>
  <c r="Y317" i="46"/>
  <c r="AB314" i="46"/>
  <c r="AA314" i="46"/>
  <c r="Z314" i="46"/>
  <c r="Y314" i="46"/>
  <c r="AB311" i="46"/>
  <c r="AA311" i="46"/>
  <c r="Z311" i="46"/>
  <c r="Y311" i="46"/>
  <c r="AB308" i="46"/>
  <c r="AA308" i="46"/>
  <c r="Z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B253" i="46"/>
  <c r="AA253" i="46"/>
  <c r="Z253" i="46"/>
  <c r="Y253" i="46"/>
  <c r="AB250" i="46"/>
  <c r="AA250" i="46"/>
  <c r="Z250" i="46"/>
  <c r="Y250" i="46"/>
  <c r="AB247" i="46"/>
  <c r="AA247" i="46"/>
  <c r="Z247" i="46"/>
  <c r="Y247" i="46"/>
  <c r="AB243" i="46"/>
  <c r="AA243" i="46"/>
  <c r="Z243" i="46"/>
  <c r="Y243" i="46"/>
  <c r="AB240" i="46"/>
  <c r="AA240" i="46"/>
  <c r="Z240" i="46"/>
  <c r="Y240" i="46"/>
  <c r="AB237" i="46"/>
  <c r="AA237" i="46"/>
  <c r="Z237" i="46"/>
  <c r="Y237" i="46"/>
  <c r="AB234" i="46"/>
  <c r="AA234" i="46"/>
  <c r="Z234" i="46"/>
  <c r="Y234" i="46"/>
  <c r="AB231" i="46"/>
  <c r="AA231" i="46"/>
  <c r="Z231" i="46"/>
  <c r="Y231" i="46"/>
  <c r="AB227" i="46"/>
  <c r="AA227" i="46"/>
  <c r="Z227" i="46"/>
  <c r="Y227" i="46"/>
  <c r="AB224" i="46"/>
  <c r="AA224" i="46"/>
  <c r="Z224" i="46"/>
  <c r="Y224" i="46"/>
  <c r="AB220" i="46"/>
  <c r="AA220" i="46"/>
  <c r="Z220" i="46"/>
  <c r="Y220" i="46"/>
  <c r="AB216" i="46"/>
  <c r="AA216" i="46"/>
  <c r="Z216" i="46"/>
  <c r="Y216" i="46"/>
  <c r="AB213" i="46"/>
  <c r="AA213" i="46"/>
  <c r="Z213" i="46"/>
  <c r="Y213" i="46"/>
  <c r="AB210" i="46"/>
  <c r="AA210" i="46"/>
  <c r="Z210" i="46"/>
  <c r="Y210" i="46"/>
  <c r="AB207" i="46"/>
  <c r="AA207" i="46"/>
  <c r="Z207" i="46"/>
  <c r="Y207" i="46"/>
  <c r="AB204" i="46"/>
  <c r="AA204" i="46"/>
  <c r="Z204" i="46"/>
  <c r="Y204" i="46"/>
  <c r="AB200" i="46"/>
  <c r="AA200" i="46"/>
  <c r="Z200" i="46"/>
  <c r="Y200" i="46"/>
  <c r="AB197" i="46"/>
  <c r="AA197" i="46"/>
  <c r="Z197" i="46"/>
  <c r="Y197" i="46"/>
  <c r="AB194" i="46"/>
  <c r="AA194" i="46"/>
  <c r="Z194" i="46"/>
  <c r="Y194" i="46"/>
  <c r="AB191" i="46"/>
  <c r="AA191" i="46"/>
  <c r="Z191" i="46"/>
  <c r="Y191" i="46"/>
  <c r="AB188" i="46"/>
  <c r="AA188" i="46"/>
  <c r="Z188" i="46"/>
  <c r="Y188" i="46"/>
  <c r="AB185" i="46"/>
  <c r="AA185" i="46"/>
  <c r="Z185" i="46"/>
  <c r="Y185" i="46"/>
  <c r="AB182" i="46"/>
  <c r="AA182" i="46"/>
  <c r="Z182" i="46"/>
  <c r="Y182" i="46"/>
  <c r="AB179" i="46"/>
  <c r="AA179" i="46"/>
  <c r="Z179" i="46"/>
  <c r="Y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AB154" i="46"/>
  <c r="AA154" i="46"/>
  <c r="Z154" i="46"/>
  <c r="Y154" i="46"/>
  <c r="AB151" i="46"/>
  <c r="AA151" i="46"/>
  <c r="Z151" i="46"/>
  <c r="Y151" i="46"/>
  <c r="AB125" i="46"/>
  <c r="AA125" i="46"/>
  <c r="Z125" i="46"/>
  <c r="Y125" i="46"/>
  <c r="AB122" i="46"/>
  <c r="AA122" i="46"/>
  <c r="Z122" i="46"/>
  <c r="Y122" i="46"/>
  <c r="AB119" i="46"/>
  <c r="AA119" i="46"/>
  <c r="Z119" i="46"/>
  <c r="Y119" i="46"/>
  <c r="AB115" i="46"/>
  <c r="AA115" i="46"/>
  <c r="Z115" i="46"/>
  <c r="Y115" i="46"/>
  <c r="AB112" i="46"/>
  <c r="AA112" i="46"/>
  <c r="Z112" i="46"/>
  <c r="Y112" i="46"/>
  <c r="AB109" i="46"/>
  <c r="AA109" i="46"/>
  <c r="Z109" i="46"/>
  <c r="Y109" i="46"/>
  <c r="AB106" i="46"/>
  <c r="AA106" i="46"/>
  <c r="Z106" i="46"/>
  <c r="Y106" i="46"/>
  <c r="AB103" i="46"/>
  <c r="AA103" i="46"/>
  <c r="Z103" i="46"/>
  <c r="Y103" i="46"/>
  <c r="AB99" i="46"/>
  <c r="AA99" i="46"/>
  <c r="Z99" i="46"/>
  <c r="Y99" i="46"/>
  <c r="AB96" i="46"/>
  <c r="AA96" i="46"/>
  <c r="Z96" i="46"/>
  <c r="Y96" i="46"/>
  <c r="AB92" i="46"/>
  <c r="AA92" i="46"/>
  <c r="Z92" i="46"/>
  <c r="Y92" i="46"/>
  <c r="AB88" i="46"/>
  <c r="AA88" i="46"/>
  <c r="Z88" i="46"/>
  <c r="Y88" i="46"/>
  <c r="AB85" i="46"/>
  <c r="AA85" i="46"/>
  <c r="Z85" i="46"/>
  <c r="Y85" i="46"/>
  <c r="AB82" i="46"/>
  <c r="AA82" i="46"/>
  <c r="Z82" i="46"/>
  <c r="Y82" i="46"/>
  <c r="AB79" i="46"/>
  <c r="AA79" i="46"/>
  <c r="Z79" i="46"/>
  <c r="Y79" i="46"/>
  <c r="AB76" i="46"/>
  <c r="AA76" i="46"/>
  <c r="Z76" i="46"/>
  <c r="Y76" i="46"/>
  <c r="AB72" i="46"/>
  <c r="AA72" i="46"/>
  <c r="Z72" i="46"/>
  <c r="Y72" i="46"/>
  <c r="AB69" i="46"/>
  <c r="AA69" i="46"/>
  <c r="Z69" i="46"/>
  <c r="Y69" i="46"/>
  <c r="AB66" i="46"/>
  <c r="AA66" i="46"/>
  <c r="Z66" i="46"/>
  <c r="Y66" i="46"/>
  <c r="AB63" i="46"/>
  <c r="AA63" i="46"/>
  <c r="Z63" i="46"/>
  <c r="Y63" i="46"/>
  <c r="AB60" i="46"/>
  <c r="AA60" i="46"/>
  <c r="Z60" i="46"/>
  <c r="Y60" i="46"/>
  <c r="AB57" i="46"/>
  <c r="AA57" i="46"/>
  <c r="Z57" i="46"/>
  <c r="Y57" i="46"/>
  <c r="AB54" i="46"/>
  <c r="AA54" i="46"/>
  <c r="Z54" i="46"/>
  <c r="Y54" i="46"/>
  <c r="AB51" i="46"/>
  <c r="AA51" i="46"/>
  <c r="Z51" i="46"/>
  <c r="Y51" i="46"/>
  <c r="AB47" i="46"/>
  <c r="AA47" i="46"/>
  <c r="Z47" i="46"/>
  <c r="Y47" i="46"/>
  <c r="AB44" i="46"/>
  <c r="AA44" i="46"/>
  <c r="Z44" i="46"/>
  <c r="Y44" i="46"/>
  <c r="AB41" i="46"/>
  <c r="AA41" i="46"/>
  <c r="Z41" i="46"/>
  <c r="Y41" i="46"/>
  <c r="AB38" i="46"/>
  <c r="AA38" i="46"/>
  <c r="Z38" i="46"/>
  <c r="Y38" i="46"/>
  <c r="AB35" i="46"/>
  <c r="AA35" i="46"/>
  <c r="Z35" i="46"/>
  <c r="Y35" i="46"/>
  <c r="AB32" i="46"/>
  <c r="AA32" i="46"/>
  <c r="Z32" i="46"/>
  <c r="Y32" i="46"/>
  <c r="AB29" i="46"/>
  <c r="AA29" i="46"/>
  <c r="Z29" i="46"/>
  <c r="Y29" i="46"/>
  <c r="AB26" i="46"/>
  <c r="AA26" i="46"/>
  <c r="Z26" i="46"/>
  <c r="Y26" i="46"/>
  <c r="AB23" i="46"/>
  <c r="AA23" i="46"/>
  <c r="Z23" i="46"/>
  <c r="Y23" i="46"/>
  <c r="P195" i="79" l="1"/>
  <c r="Q195" i="79"/>
  <c r="R195" i="79"/>
  <c r="S195" i="79"/>
  <c r="T195" i="79"/>
  <c r="U195" i="79"/>
  <c r="V195" i="79"/>
  <c r="W195" i="79"/>
  <c r="X195" i="79"/>
  <c r="E195" i="79"/>
  <c r="F195" i="79"/>
  <c r="G195" i="79"/>
  <c r="H195" i="79"/>
  <c r="I195" i="79"/>
  <c r="J195" i="79"/>
  <c r="K195" i="79"/>
  <c r="L195" i="79"/>
  <c r="M195" i="79"/>
  <c r="P513" i="46"/>
  <c r="Q513" i="46"/>
  <c r="R513" i="46"/>
  <c r="S513" i="46"/>
  <c r="T513" i="46"/>
  <c r="U513" i="46"/>
  <c r="V513" i="46"/>
  <c r="W513" i="46"/>
  <c r="X513" i="46"/>
  <c r="E513" i="46"/>
  <c r="F513" i="46"/>
  <c r="G513" i="46"/>
  <c r="H513" i="46"/>
  <c r="I513" i="46"/>
  <c r="J513" i="46"/>
  <c r="K513" i="46"/>
  <c r="L513" i="46"/>
  <c r="M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l="1"/>
  <c r="Q127" i="46"/>
  <c r="R127" i="46"/>
  <c r="S127" i="46"/>
  <c r="T127" i="46"/>
  <c r="U127" i="46"/>
  <c r="V127" i="46"/>
  <c r="W127" i="46"/>
  <c r="X127" i="46"/>
  <c r="E127" i="46"/>
  <c r="F127" i="46"/>
  <c r="G127" i="46"/>
  <c r="H127" i="46"/>
  <c r="I127" i="46"/>
  <c r="J127" i="46"/>
  <c r="K127" i="46"/>
  <c r="L127" i="46"/>
  <c r="M127" i="46"/>
  <c r="M437" i="46" l="1"/>
  <c r="L437" i="46"/>
  <c r="K437" i="46"/>
  <c r="J437" i="46"/>
  <c r="I437" i="46"/>
  <c r="H437" i="46"/>
  <c r="G437" i="46"/>
  <c r="F437" i="46"/>
  <c r="E437" i="46"/>
  <c r="D437" i="46"/>
  <c r="O427" i="46"/>
  <c r="M478" i="46"/>
  <c r="L478" i="46"/>
  <c r="K478" i="46"/>
  <c r="J478" i="46"/>
  <c r="I478" i="46"/>
  <c r="H478" i="46"/>
  <c r="G478" i="46"/>
  <c r="F478" i="46"/>
  <c r="E478" i="46"/>
  <c r="D478" i="46"/>
  <c r="X478" i="46"/>
  <c r="W478" i="46"/>
  <c r="V478" i="46"/>
  <c r="U478" i="46"/>
  <c r="T478" i="46"/>
  <c r="S478" i="46"/>
  <c r="R478" i="46"/>
  <c r="Q478" i="46"/>
  <c r="P478" i="46"/>
  <c r="O478" i="46"/>
  <c r="G408" i="46"/>
  <c r="E408" i="46"/>
  <c r="F408" i="46"/>
  <c r="D408" i="46"/>
  <c r="R408" i="46"/>
  <c r="P408" i="46"/>
  <c r="Q408" i="46"/>
  <c r="O408" i="46"/>
  <c r="E446" i="46"/>
  <c r="F446" i="46"/>
  <c r="G446" i="46"/>
  <c r="H446" i="46"/>
  <c r="I446" i="46"/>
  <c r="J446" i="46"/>
  <c r="K446" i="46"/>
  <c r="L446" i="46"/>
  <c r="M446" i="46"/>
  <c r="D446" i="46"/>
  <c r="P446" i="46"/>
  <c r="Q446" i="46"/>
  <c r="R446" i="46"/>
  <c r="S446" i="46"/>
  <c r="T446" i="46"/>
  <c r="U446" i="46"/>
  <c r="V446" i="46"/>
  <c r="W446" i="46"/>
  <c r="X446" i="46"/>
  <c r="O446" i="46"/>
  <c r="Q449" i="46"/>
  <c r="E449" i="46"/>
  <c r="F449" i="46"/>
  <c r="D449" i="46"/>
  <c r="P449" i="46"/>
  <c r="O449" i="46"/>
  <c r="H279" i="46"/>
  <c r="G279" i="46"/>
  <c r="E279" i="46"/>
  <c r="F279" i="46"/>
  <c r="D279" i="46"/>
  <c r="S279" i="46"/>
  <c r="R279" i="46"/>
  <c r="P279" i="46"/>
  <c r="Q279" i="46"/>
  <c r="O279" i="46"/>
  <c r="AD1110" i="79" l="1"/>
  <c r="AC1110" i="79"/>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O927" i="79" l="1"/>
  <c r="AM139" i="79" l="1"/>
  <c r="Q46" i="44"/>
  <c r="P46" i="44"/>
  <c r="O46" i="44"/>
  <c r="N46" i="44"/>
  <c r="M46" i="44"/>
  <c r="L46" i="44"/>
  <c r="K46" i="44"/>
  <c r="J46" i="44"/>
  <c r="I46" i="44"/>
  <c r="H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C125" i="46"/>
  <c r="AD125" i="46"/>
  <c r="AE125" i="46"/>
  <c r="AF125" i="46"/>
  <c r="AG125" i="46"/>
  <c r="AH125" i="46"/>
  <c r="AI125" i="46"/>
  <c r="AJ125" i="46"/>
  <c r="AK125" i="46"/>
  <c r="AL125" i="46"/>
  <c r="AM121" i="46"/>
  <c r="AC122" i="46"/>
  <c r="AD122" i="46"/>
  <c r="AE122" i="46"/>
  <c r="AF122" i="46"/>
  <c r="AG122" i="46"/>
  <c r="AH122" i="46"/>
  <c r="AI122" i="46"/>
  <c r="AJ122" i="46"/>
  <c r="AK122" i="46"/>
  <c r="AL122" i="46"/>
  <c r="AM118"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99" i="46"/>
  <c r="AK99" i="46"/>
  <c r="AJ99" i="46"/>
  <c r="AI99" i="46"/>
  <c r="AH99" i="46"/>
  <c r="AG99" i="46"/>
  <c r="AF99" i="46"/>
  <c r="AE99" i="46"/>
  <c r="AD99" i="46"/>
  <c r="AC99" i="46"/>
  <c r="AL96" i="46"/>
  <c r="AK96" i="46"/>
  <c r="AJ96" i="46"/>
  <c r="AI96" i="46"/>
  <c r="AH96" i="46"/>
  <c r="AG96" i="46"/>
  <c r="AF96" i="46"/>
  <c r="AE96" i="46"/>
  <c r="AD96" i="46"/>
  <c r="AC96" i="46"/>
  <c r="AL69" i="46"/>
  <c r="AK69" i="46"/>
  <c r="AJ69" i="46"/>
  <c r="AI69" i="46"/>
  <c r="AH69" i="46"/>
  <c r="AG69" i="46"/>
  <c r="AF69" i="46"/>
  <c r="AE69" i="46"/>
  <c r="AD69" i="46"/>
  <c r="AC69" i="46"/>
  <c r="AL44" i="46"/>
  <c r="AK44" i="46"/>
  <c r="AJ44" i="46"/>
  <c r="AI44" i="46"/>
  <c r="AH44" i="46"/>
  <c r="AG44" i="46"/>
  <c r="AF44" i="46"/>
  <c r="AE44" i="46"/>
  <c r="AD44" i="46"/>
  <c r="AC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C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L41" i="46"/>
  <c r="AK41" i="46"/>
  <c r="AJ41" i="46"/>
  <c r="AI41" i="46"/>
  <c r="AH41" i="46"/>
  <c r="AG41" i="46"/>
  <c r="AF41" i="46"/>
  <c r="AE41" i="46"/>
  <c r="AD41" i="46"/>
  <c r="AC41" i="46"/>
  <c r="AL38" i="46"/>
  <c r="AK38" i="46"/>
  <c r="AJ38" i="46"/>
  <c r="AI38" i="46"/>
  <c r="AH38" i="46"/>
  <c r="AG38" i="46"/>
  <c r="AF38" i="46"/>
  <c r="AE38" i="46"/>
  <c r="AD38" i="46"/>
  <c r="AC38" i="46"/>
  <c r="AL35" i="46"/>
  <c r="AK35" i="46"/>
  <c r="AJ35" i="46"/>
  <c r="AI35" i="46"/>
  <c r="AH35" i="46"/>
  <c r="AG35" i="46"/>
  <c r="AF35" i="46"/>
  <c r="AE35" i="46"/>
  <c r="AD35" i="46"/>
  <c r="AC35" i="46"/>
  <c r="AL32" i="46"/>
  <c r="AK32" i="46"/>
  <c r="AJ32" i="46"/>
  <c r="AI32" i="46"/>
  <c r="AH32" i="46"/>
  <c r="AG32" i="46"/>
  <c r="AF32" i="46"/>
  <c r="AE32" i="46"/>
  <c r="AD32" i="46"/>
  <c r="AC32" i="46"/>
  <c r="AL29" i="46"/>
  <c r="AK29" i="46"/>
  <c r="AJ29" i="46"/>
  <c r="AI29" i="46"/>
  <c r="AH29" i="46"/>
  <c r="AG29" i="46"/>
  <c r="AF29" i="46"/>
  <c r="AE29" i="46"/>
  <c r="AD29" i="46"/>
  <c r="AC29" i="46"/>
  <c r="AL26" i="46"/>
  <c r="AK26" i="46"/>
  <c r="AJ26" i="46"/>
  <c r="AI26" i="46"/>
  <c r="AH26" i="46"/>
  <c r="AG26" i="46"/>
  <c r="AF26" i="46"/>
  <c r="AE26" i="46"/>
  <c r="AD26" i="46"/>
  <c r="AC26" i="46"/>
  <c r="Y760" i="79" l="1"/>
  <c r="Y944" i="79"/>
  <c r="Y268" i="46"/>
  <c r="Y265" i="46"/>
  <c r="Y526" i="46"/>
  <c r="Y395" i="46"/>
  <c r="Y135" i="46"/>
  <c r="E3" i="80"/>
  <c r="E2" i="80"/>
  <c r="P52" i="43" l="1"/>
  <c r="O52" i="43"/>
  <c r="N52" i="43"/>
  <c r="M52" i="43"/>
  <c r="L52" i="43"/>
  <c r="K52" i="43"/>
  <c r="J52" i="43"/>
  <c r="I52" i="43"/>
  <c r="H52" i="43"/>
  <c r="G52" i="43"/>
  <c r="F52" i="43"/>
  <c r="E52" i="43"/>
  <c r="D52" i="43"/>
  <c r="AC23" i="46" l="1"/>
  <c r="AD23" i="46"/>
  <c r="AE23" i="46"/>
  <c r="AF23" i="46"/>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K43" i="45"/>
  <c r="L43" i="45"/>
  <c r="M43" i="45"/>
  <c r="N43" i="45"/>
  <c r="O44" i="45" s="1"/>
  <c r="N36" i="45"/>
  <c r="O37" i="45" s="1"/>
  <c r="K36" i="45"/>
  <c r="L36" i="45"/>
  <c r="M36" i="45"/>
  <c r="K29" i="45"/>
  <c r="L29" i="45"/>
  <c r="M29" i="45"/>
  <c r="N29" i="45"/>
  <c r="O30" i="45" s="1"/>
  <c r="K22" i="45"/>
  <c r="L22" i="45"/>
  <c r="M22" i="45"/>
  <c r="N22" i="45"/>
  <c r="D64" i="45"/>
  <c r="D57" i="45"/>
  <c r="D50"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402" i="79"/>
  <c r="AC36" i="79"/>
  <c r="AD148" i="46"/>
  <c r="I13" i="44"/>
  <c r="AD401" i="79"/>
  <c r="AD584" i="79"/>
  <c r="AD950" i="79"/>
  <c r="AD767" i="79"/>
  <c r="AD218" i="79"/>
  <c r="AD35" i="79"/>
  <c r="H123" i="45"/>
  <c r="I14" i="44"/>
  <c r="I18" i="44" s="1"/>
  <c r="AD768" i="79"/>
  <c r="AD944" i="79" s="1"/>
  <c r="AD951" i="79"/>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G46"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G45" i="44"/>
  <c r="G44" i="44"/>
  <c r="H45" i="44"/>
  <c r="H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N17" i="45" l="1"/>
  <c r="M17" i="45"/>
  <c r="M23" i="45" s="1"/>
  <c r="L17" i="45"/>
  <c r="L23" i="45" s="1"/>
  <c r="N60" i="46"/>
  <c r="N57" i="46"/>
  <c r="N23" i="45" l="1"/>
  <c r="C133" i="45" s="1"/>
  <c r="N79" i="45"/>
  <c r="N100" i="45"/>
  <c r="N133" i="45" s="1"/>
  <c r="N114" i="45"/>
  <c r="P133" i="45" s="1"/>
  <c r="N107" i="45"/>
  <c r="O133" i="45" s="1"/>
  <c r="N93" i="45"/>
  <c r="N44" i="45"/>
  <c r="N37" i="45"/>
  <c r="N58" i="45"/>
  <c r="N51" i="45"/>
  <c r="N30" i="45"/>
  <c r="N65"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M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C127" i="45"/>
  <c r="K23" i="45" l="1"/>
  <c r="C130" i="45" s="1"/>
  <c r="D124" i="45"/>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E127" i="45"/>
  <c r="H65" i="45"/>
  <c r="I127" i="45" s="1"/>
  <c r="D127" i="45"/>
  <c r="C128" i="45"/>
  <c r="G58" i="45"/>
  <c r="H126" i="45" s="1"/>
  <c r="G51" i="45"/>
  <c r="G126" i="45" s="1"/>
  <c r="F126" i="45"/>
  <c r="E126" i="45"/>
  <c r="K58" i="45"/>
  <c r="K51" i="45"/>
  <c r="K30" i="45"/>
  <c r="K44" i="45"/>
  <c r="K37" i="45"/>
  <c r="H58" i="45"/>
  <c r="H127" i="45" s="1"/>
  <c r="F127" i="45"/>
  <c r="H51" i="45"/>
  <c r="G127" i="45" s="1"/>
  <c r="E51" i="45"/>
  <c r="G124" i="45" s="1"/>
  <c r="E124" i="45"/>
  <c r="F124" i="45"/>
  <c r="I58" i="45"/>
  <c r="I51" i="45"/>
  <c r="F51" i="45"/>
  <c r="G125" i="45" s="1"/>
  <c r="F125" i="45"/>
  <c r="E125" i="45"/>
  <c r="J58" i="45"/>
  <c r="J51"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6"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70" i="79"/>
  <c r="AK567" i="79"/>
  <c r="AK569" i="79"/>
  <c r="AE201" i="79"/>
  <c r="AE199" i="79"/>
  <c r="AE203" i="79"/>
  <c r="AE205" i="79"/>
  <c r="J67" i="43" s="1"/>
  <c r="AK571" i="79"/>
  <c r="AE200" i="79"/>
  <c r="Y1124" i="79"/>
  <c r="D81" i="43" s="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E204" i="79"/>
  <c r="J66" i="43" s="1"/>
  <c r="AM1121" i="79"/>
  <c r="AM1119" i="79"/>
  <c r="AM1122" i="79"/>
  <c r="AM1120" i="79"/>
  <c r="AM1118" i="79"/>
  <c r="AM1117" i="79"/>
  <c r="AM1116" i="79"/>
  <c r="AM1115"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<sst xmlns="http://schemas.openxmlformats.org/spreadsheetml/2006/main" count="3119" uniqueCount="768">
  <si>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</si>
  <si>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</si>
  <si>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</si>
  <si>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</si>
  <si>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</si>
  <si>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</si>
  <si>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</si>
  <si>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</si>
  <si>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</si>
  <si>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</si>
  <si>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</si>
  <si>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</si>
  <si>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</si>
  <si>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</si>
  <si>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</si>
  <si>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</si>
  <si>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</si>
  <si>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</si>
  <si>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</si>
  <si>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</si>
  <si>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</si>
  <si>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</si>
  <si>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</si>
  <si>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</si>
  <si>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</si>
  <si>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</si>
  <si>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</si>
  <si>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</si>
  <si>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</si>
  <si>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</si>
  <si>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</si>
  <si>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</si>
  <si>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</si>
  <si>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</si>
  <si>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</si>
  <si>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</si>
  <si>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</si>
  <si>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</si>
  <si>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</si>
  <si>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</si>
  <si>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</si>
  <si>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</si>
  <si>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</si>
  <si>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</si>
  <si>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</si>
  <si>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</si>
  <si>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</si>
  <si>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</si>
  <si>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</si>
  <si>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</si>
  <si>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</si>
  <si>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</si>
  <si>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</si>
  <si>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</si>
  <si>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</si>
  <si>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</si>
  <si>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</si>
  <si>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</si>
  <si>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</si>
  <si>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</si>
  <si>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</si>
  <si>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</si>
  <si>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</si>
  <si>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</si>
  <si>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</si>
  <si>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</si>
  <si>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</si>
  <si>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</si>
  <si>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</si>
  <si>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</si>
  <si>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</si>
  <si>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</si>
  <si>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</si>
  <si>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</si>
  <si>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</si>
  <si>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</si>
  <si>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</si>
  <si>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</si>
  <si>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</si>
  <si>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</si>
  <si>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</si>
  <si>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</si>
  <si>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</si>
  <si>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</si>
  <si>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</si>
  <si>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</si>
  <si>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</si>
  <si>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</si>
  <si>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</si>
  <si>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</si>
  <si>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</si>
  <si>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</si>
  <si>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</si>
  <si>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</si>
  <si>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</si>
  <si>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</si>
  <si>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</si>
  <si>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</si>
  <si>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</si>
  <si>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</si>
  <si>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</si>
  <si>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</si>
  <si>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</si>
  <si>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</si>
  <si>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</si>
  <si>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</si>
  <si>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</si>
  <si>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</si>
  <si>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</si>
  <si>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</si>
  <si>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</si>
  <si>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</si>
  <si>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</si>
  <si>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</si>
  <si>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</si>
  <si>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</si>
  <si>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</si>
  <si>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</si>
  <si>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</si>
  <si>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</si>
  <si>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</si>
  <si>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</si>
  <si>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</si>
  <si>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</si>
  <si>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</si>
  <si>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</si>
  <si>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</si>
  <si>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</si>
  <si>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</si>
  <si>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</si>
  <si>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</si>
  <si>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</si>
  <si>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</si>
  <si>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</si>
  <si>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</si>
  <si>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</si>
  <si>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</si>
  <si>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</si>
  <si>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</si>
  <si>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</si>
  <si>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</si>
  <si>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</si>
  <si>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</si>
  <si>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</si>
  <si>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</si>
  <si>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</si>
  <si>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</si>
  <si>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</si>
  <si>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</si>
  <si>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</si>
  <si>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</si>
  <si>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</si>
  <si>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</si>
  <si>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</si>
  <si>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</si>
  <si>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</si>
  <si>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</si>
  <si>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</si>
  <si>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</si>
  <si>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</si>
  <si>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</si>
  <si>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</si>
  <si>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</si>
  <si>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</si>
  <si>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</si>
  <si>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</si>
  <si>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</si>
  <si>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</si>
  <si>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</si>
  <si>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</si>
  <si>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</si>
  <si>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</si>
  <si>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</si>
  <si>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</si>
  <si>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</si>
  <si>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</si>
  <si>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</si>
  <si>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</si>
  <si>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</si>
  <si>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</si>
  <si>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</si>
  <si>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</si>
  <si>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</si>
  <si>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</si>
  <si>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</si>
  <si>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</si>
  <si>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</si>
  <si>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</si>
  <si>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</si>
  <si>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</si>
  <si>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</si>
  <si>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</si>
  <si>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</si>
  <si>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</si>
  <si>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</si>
  <si>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</si>
  <si>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</si>
  <si>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</si>
  <si>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</si>
  <si>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</si>
  <si>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</si>
  <si>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</si>
  <si>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</si>
  <si>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</si>
  <si>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</si>
  <si>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</si>
  <si>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</si>
  <si>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</si>
  <si>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</si>
  <si>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</si>
  <si>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</si>
  <si>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</si>
  <si>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</si>
  <si>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</si>
  <si>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</si>
  <si>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</si>
  <si>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</si>
  <si>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</si>
  <si>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</si>
  <si>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</si>
  <si>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</si>
  <si>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</si>
  <si>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</si>
  <si>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</si>
  <si>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</si>
  <si>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</si>
  <si>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</si>
  <si>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</si>
  <si>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</si>
  <si>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</si>
  <si>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</si>
  <si>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</si>
  <si>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</si>
  <si>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</si>
  <si>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</si>
  <si>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</si>
  <si>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</si>
  <si>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</si>
  <si>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</si>
  <si>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</si>
  <si>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</si>
  <si>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</si>
  <si>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</si>
  <si>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</si>
  <si>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</si>
  <si>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</si>
  <si>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</si>
  <si>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</si>
  <si>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</si>
  <si>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</si>
  <si>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</si>
  <si>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</si>
  <si>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</si>
  <si>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</si>
  <si>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</si>
  <si>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</si>
  <si>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</si>
  <si>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</si>
  <si>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</si>
  <si>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</si>
  <si>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</si>
  <si>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</si>
  <si>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</si>
  <si>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</si>
  <si>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</si>
  <si>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</si>
  <si>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</si>
  <si>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</si>
  <si>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</si>
  <si>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</si>
  <si>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</si>
  <si>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</si>
  <si>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</si>
  <si>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</si>
  <si>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</si>
  <si>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</si>
  <si>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</si>
  <si>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</si>
  <si>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</si>
  <si>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</si>
  <si>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</si>
  <si>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</si>
  <si>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</si>
  <si>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</si>
  <si>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</si>
  <si>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</si>
  <si>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</si>
  <si>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</si>
  <si>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</si>
  <si>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</si>
  <si>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</si>
  <si>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</si>
  <si>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</si>
  <si>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</si>
  <si>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</si>
  <si>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</si>
  <si>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</si>
  <si>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</si>
  <si>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</si>
  <si>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</si>
  <si>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</si>
  <si>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</si>
  <si>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</si>
  <si>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</si>
  <si>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</si>
  <si>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</si>
  <si>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</si>
  <si>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</si>
  <si>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</si>
  <si>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</si>
  <si>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</si>
  <si>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</si>
  <si>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</si>
  <si>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</si>
  <si>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</si>
  <si>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</si>
  <si>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</si>
  <si>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</si>
  <si>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</si>
  <si>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</si>
  <si>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</si>
  <si>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</si>
  <si>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</si>
  <si>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</si>
  <si>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</si>
  <si>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</si>
  <si>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</si>
  <si>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</si>
  <si>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</si>
  <si>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</si>
  <si>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</si>
  <si>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</si>
  <si>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</si>
  <si>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</si>
  <si>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</si>
  <si>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</si>
  <si>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</si>
  <si>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</si>
  <si>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</si>
  <si>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</si>
  <si>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</si>
  <si>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</si>
  <si>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</si>
  <si>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</si>
  <si>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</si>
  <si>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</si>
  <si>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</si>
  <si>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</si>
  <si>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</si>
  <si>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</si>
  <si>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</si>
  <si>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</si>
  <si>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</si>
  <si>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</si>
  <si>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</si>
  <si>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</si>
  <si>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</si>
  <si>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</si>
  <si>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</si>
  <si>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</si>
  <si>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</si>
  <si>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</si>
  <si>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</si>
  <si>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</si>
  <si>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</si>
  <si>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</si>
  <si>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</si>
  <si>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</si>
  <si>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</si>
  <si>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</si>
  <si>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</si>
  <si>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</si>
  <si>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</si>
  <si>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</si>
  <si>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</si>
  <si>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</si>
  <si>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</si>
  <si>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</si>
  <si>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</si>
  <si>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</si>
  <si>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</si>
  <si>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</si>
  <si>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</si>
  <si>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</si>
  <si>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</si>
  <si>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</si>
  <si>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</si>
  <si>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</si>
  <si>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</si>
  <si>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</si>
  <si>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</si>
  <si>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</si>
  <si>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</si>
  <si>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</si>
  <si>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</si>
  <si>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</si>
  <si>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</si>
  <si>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</si>
  <si>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</si>
  <si>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</si>
  <si>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</si>
  <si>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</si>
  <si>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</si>
  <si>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</si>
  <si>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</si>
  <si>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</si>
  <si>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</si>
  <si>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</si>
  <si>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</si>
  <si>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</si>
  <si>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</si>
  <si>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</si>
  <si>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</si>
  <si>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</si>
  <si>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</si>
  <si>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</si>
  <si>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</si>
  <si>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</si>
  <si>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</si>
  <si>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</si>
  <si>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</si>
  <si>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</si>
  <si>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</si>
  <si>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</si>
  <si>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</si>
  <si>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</si>
  <si>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</si>
  <si>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</si>
  <si>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</si>
  <si>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</si>
  <si>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</si>
  <si>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</si>
  <si>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</si>
  <si>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</si>
  <si>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</si>
  <si>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</si>
  <si>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</si>
  <si>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</si>
  <si>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</si>
  <si>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</si>
  <si>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</si>
  <si>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</si>
  <si>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</si>
  <si>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</si>
  <si>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</si>
  <si>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</si>
  <si>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</si>
  <si>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</si>
  <si>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</si>
  <si>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</si>
  <si>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</si>
  <si>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</si>
  <si>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</si>
  <si>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</si>
  <si>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</si>
  <si>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</si>
  <si>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</si>
  <si>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</si>
  <si>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</si>
  <si>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</si>
  <si>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</si>
  <si>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</si>
  <si>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</si>
  <si>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</si>
  <si>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</si>
  <si>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</si>
  <si>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</si>
  <si>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</si>
  <si>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</si>
  <si>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</si>
  <si>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</si>
  <si>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</si>
  <si>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</si>
  <si>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</si>
  <si>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</si>
  <si>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</si>
  <si>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</si>
  <si>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</si>
  <si>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</si>
  <si>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</si>
  <si>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</si>
  <si>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</si>
  <si>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</si>
  <si>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</si>
  <si>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</si>
  <si>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</si>
  <si>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</si>
  <si>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</si>
  <si>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</si>
  <si>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</si>
  <si>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</si>
  <si>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</si>
  <si>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</si>
  <si>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</si>
  <si>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</si>
  <si>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</si>
  <si>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</si>
  <si>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</si>
  <si>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</si>
  <si>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</si>
  <si>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</si>
  <si>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</si>
  <si>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</si>
  <si>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</si>
  <si>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</si>
  <si>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</si>
  <si>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</si>
  <si>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</si>
  <si>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</si>
  <si>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</si>
  <si>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</si>
  <si>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</si>
  <si>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</si>
  <si>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</si>
  <si>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</si>
  <si>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</si>
  <si>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</si>
  <si>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</si>
  <si>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</si>
  <si>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</si>
  <si>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</si>
  <si>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</si>
  <si>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</si>
  <si>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</si>
  <si>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</si>
  <si>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</si>
  <si>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</si>
  <si>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</si>
  <si>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</si>
  <si>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</si>
  <si>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</si>
  <si>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</si>
  <si>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</si>
  <si>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</si>
  <si>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</si>
  <si>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</si>
  <si>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</si>
  <si>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</si>
  <si>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</si>
  <si>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</si>
  <si>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</si>
  <si>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</si>
  <si>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</si>
  <si>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</si>
  <si>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</si>
  <si>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</si>
  <si>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</si>
  <si>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</si>
  <si>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</si>
  <si>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</si>
  <si>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</si>
  <si>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</si>
  <si>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</si>
  <si>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</si>
  <si>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</si>
  <si>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</si>
  <si>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</si>
  <si>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</si>
  <si>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</si>
  <si>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</si>
  <si>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</si>
  <si>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</si>
  <si>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</si>
  <si>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</si>
  <si>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</si>
  <si>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</si>
  <si>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</si>
  <si>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</si>
  <si>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</si>
  <si>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</si>
  <si>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</si>
  <si>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</si>
  <si>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</si>
  <si>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</si>
  <si>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</si>
  <si>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</si>
  <si>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</si>
  <si>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</si>
  <si>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</si>
  <si>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</si>
  <si>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</si>
  <si>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</si>
  <si>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</si>
  <si>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</si>
  <si>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</si>
  <si>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</si>
  <si>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</si>
  <si>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</si>
  <si>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</si>
  <si>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</si>
  <si>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</si>
  <si>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</si>
  <si>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</si>
  <si>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</si>
  <si>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</si>
  <si>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</si>
  <si>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</si>
  <si>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</si>
  <si>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</si>
  <si>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</si>
  <si>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</si>
  <si>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</si>
  <si>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</si>
  <si>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</si>
  <si>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</si>
  <si>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</si>
  <si>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</si>
  <si>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</si>
  <si>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</si>
  <si>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</si>
  <si>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</si>
  <si>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</si>
  <si>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</si>
  <si>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</si>
  <si>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</si>
  <si>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</si>
  <si>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</si>
  <si>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</si>
  <si>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</si>
  <si>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</si>
  <si>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</si>
  <si>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</si>
  <si>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</si>
  <si>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</si>
  <si>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</si>
  <si>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</si>
  <si>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</si>
  <si>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</si>
  <si>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</si>
  <si>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</si>
  <si>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</si>
  <si>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</si>
  <si>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</si>
  <si>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</si>
  <si>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</si>
  <si>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</si>
  <si>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</si>
  <si>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</si>
  <si>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</si>
  <si>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</si>
  <si>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</si>
  <si>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</si>
  <si>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</si>
  <si>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</si>
  <si>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</si>
  <si>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</si>
  <si>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</si>
  <si>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</si>
  <si>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</si>
  <si>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</si>
  <si>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</si>
  <si>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</si>
  <si>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</si>
  <si>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</si>
  <si>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</si>
  <si>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</si>
  <si>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</si>
  <si>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</si>
  <si>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</si>
  <si>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</si>
  <si>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</si>
  <si>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</si>
  <si>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</si>
  <si>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</si>
  <si>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</si>
  <si>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</si>
  <si>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</si>
  <si>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</si>
  <si>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</si>
  <si>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</si>
  <si>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</si>
  <si>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</si>
  <si>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</si>
  <si>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</si>
  <si>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</si>
  <si>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</si>
  <si>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</si>
  <si>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</si>
  <si>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</si>
  <si>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</si>
  <si>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</si>
  <si>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</si>
  <si>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</si>
  <si>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</si>
  <si>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</si>
  <si>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</si>
  <si>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</si>
  <si>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</si>
  <si>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</si>
  <si>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</si>
  <si>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</si>
  <si>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</si>
  <si>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</si>
  <si>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</si>
  <si>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</si>
  <si>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</si>
  <si>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</si>
  <si>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</si>
  <si>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</si>
  <si>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</si>
  <si>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</si>
  <si>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</si>
  <si>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</si>
  <si>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</si>
  <si>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</si>
  <si>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</si>
  <si>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</si>
  <si>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</si>
  <si>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</si>
  <si>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</si>
  <si>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</si>
  <si>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</si>
  <si>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</si>
  <si>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</si>
  <si>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</si>
  <si>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</si>
  <si>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</si>
  <si>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</si>
  <si>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</si>
  <si>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</si>
  <si>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</si>
  <si>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</si>
  <si>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</si>
  <si>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</si>
  <si>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</si>
  <si>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</si>
  <si>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</si>
  <si>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</si>
  <si>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</si>
  <si>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</si>
  <si>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</si>
  <si>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</si>
  <si>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</si>
  <si>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</si>
  <si>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</si>
  <si>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</si>
  <si>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</si>
  <si>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</si>
  <si>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</si>
  <si>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</si>
  <si>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</si>
  <si>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</si>
  <si>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</si>
  <si>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</si>
  <si>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</si>
  <si>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</si>
  <si>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999 kW</t>
  </si>
  <si>
    <t>GS&gt;1000 kW</t>
  </si>
  <si>
    <t>EB-2009-0211</t>
  </si>
  <si>
    <t>EB-2010-0145</t>
  </si>
  <si>
    <t>EB-2011-0207</t>
  </si>
  <si>
    <t>EB-2012-0178</t>
  </si>
  <si>
    <t>EB-2013-0182</t>
  </si>
  <si>
    <t>EB-2014-0125</t>
  </si>
  <si>
    <t>EB-2015-0271</t>
  </si>
  <si>
    <t>2011 COS Application</t>
  </si>
  <si>
    <t>2005-2009</t>
  </si>
  <si>
    <t>2022 IRM Application</t>
  </si>
  <si>
    <t>2011-2015 incremental, 2011-2015 persistence into 2020</t>
  </si>
  <si>
    <t>Rate rider for acquisition agreement</t>
  </si>
  <si>
    <t>EB-2016-0082</t>
  </si>
  <si>
    <t>EB-2017-0050</t>
  </si>
  <si>
    <t xml:space="preserve">EB-2018-0042 </t>
  </si>
  <si>
    <t xml:space="preserve">EB-2019-0044 </t>
  </si>
  <si>
    <t>EB-2020-0031</t>
  </si>
  <si>
    <t>EB-2021-0033</t>
  </si>
  <si>
    <t>EB-2010-0145, Proposed Settlement Agreement, page 14 of 78</t>
  </si>
  <si>
    <t>Hydro One - Woodstock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</si>
</sst>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1" fillId="2" borderId="110" xfId="0" applyNumberFormat="1" applyFont="1" applyFill="1" applyBorder="1" applyAlignment="1" applyProtection="1">
      <alignment horizontal="center"/>
      <protection locked="0"/>
    </xf>
    <xf numFmtId="3" fontId="48" fillId="28" borderId="110" xfId="0" applyNumberFormat="1" applyFont="1" applyFill="1" applyBorder="1" applyAlignment="1" applyProtection="1">
      <alignment horizontal="center"/>
      <protection locked="0"/>
    </xf>
    <xf numFmtId="0" fontId="12" fillId="2" borderId="0" xfId="0" applyFont="1" applyFill="1"/>
    <xf numFmtId="0" fontId="220" fillId="2" borderId="0" xfId="0" applyFont="1" applyFill="1" applyProtection="1">
      <protection locked="0"/>
    </xf>
    <xf numFmtId="0" fontId="45" fillId="28"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left" vertical="center" wrapText="1"/>
      <protection locked="0"/>
    </xf>
    <xf numFmtId="3" fontId="41" fillId="0" borderId="110" xfId="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xf numFmtId="181" fontId="91" fillId="28" borderId="123" xfId="71" applyNumberFormat="1" applyFont="1" applyFill="1" applyBorder="1" applyAlignment="1">
      <alignment horizontal="left" vertic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336282" cy="1986411"/>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9213528" cy="181539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71898" cy="1969911"/>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860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227011"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8473" y="281441"/>
          <a:ext cx="16117947" cy="16623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7711" y="216648"/>
          <a:ext cx="18698526" cy="223743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7501" y="134471"/>
          <a:ext cx="19804943" cy="2020512"/>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I10" sqref="I10"/>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2" t="s">
        <v>174</v>
      </c>
      <c r="C3" s="762"/>
    </row>
    <row r="4" spans="1:3" ht="11.25" customHeight="1"/>
    <row r="5" spans="1:3" s="30" customFormat="1" ht="25.5" customHeight="1">
      <c r="B5" s="60" t="s">
        <v>420</v>
      </c>
      <c r="C5" s="60" t="s">
        <v>173</v>
      </c>
    </row>
    <row r="6" spans="1:3" s="176" customFormat="1" ht="48" customHeight="1">
      <c r="A6" s="241"/>
      <c r="B6" s="615" t="s">
        <v>170</v>
      </c>
      <c r="C6" s="668" t="s">
        <v>593</v>
      </c>
    </row>
    <row r="7" spans="1:3" s="176" customFormat="1" ht="21" customHeight="1">
      <c r="A7" s="241"/>
      <c r="B7" s="609" t="s">
        <v>552</v>
      </c>
      <c r="C7" s="669" t="s">
        <v>605</v>
      </c>
    </row>
    <row r="8" spans="1:3" s="176" customFormat="1" ht="32.25" customHeight="1">
      <c r="B8" s="609" t="s">
        <v>367</v>
      </c>
      <c r="C8" s="670" t="s">
        <v>594</v>
      </c>
    </row>
    <row r="9" spans="1:3" s="176" customFormat="1" ht="27.75" customHeight="1">
      <c r="B9" s="609" t="s">
        <v>169</v>
      </c>
      <c r="C9" s="670" t="s">
        <v>595</v>
      </c>
    </row>
    <row r="10" spans="1:3" s="176" customFormat="1" ht="26.25" customHeight="1">
      <c r="B10" s="624" t="s">
        <v>368</v>
      </c>
      <c r="C10" s="672" t="s">
        <v>596</v>
      </c>
    </row>
    <row r="11" spans="1:3" s="176" customFormat="1" ht="39.75" customHeight="1">
      <c r="B11" s="609" t="s">
        <v>369</v>
      </c>
      <c r="C11" s="670" t="s">
        <v>597</v>
      </c>
    </row>
    <row r="12" spans="1:3" s="176" customFormat="1" ht="18" customHeight="1">
      <c r="B12" s="609" t="s">
        <v>370</v>
      </c>
      <c r="C12" s="670" t="s">
        <v>598</v>
      </c>
    </row>
    <row r="13" spans="1:3" s="176" customFormat="1" ht="13.5" customHeight="1">
      <c r="B13" s="609"/>
      <c r="C13" s="671"/>
    </row>
    <row r="14" spans="1:3" s="176" customFormat="1" ht="18" customHeight="1">
      <c r="B14" s="609" t="s">
        <v>657</v>
      </c>
      <c r="C14" s="669" t="s">
        <v>655</v>
      </c>
    </row>
    <row r="15" spans="1:3" s="176" customFormat="1" ht="8.25" customHeight="1">
      <c r="B15" s="609"/>
      <c r="C15" s="671"/>
    </row>
    <row r="16" spans="1:3" s="176" customFormat="1" ht="33" customHeight="1">
      <c r="B16" s="673" t="s">
        <v>592</v>
      </c>
      <c r="C16" s="674" t="s">
        <v>656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29" zoomScale="90" zoomScaleNormal="90" workbookViewId="0">
      <pane xSplit="2" topLeftCell="C1" activePane="topRight" state="frozen"/>
      <selection pane="topRight" activeCell="H153" sqref="H153"/>
    </sheetView>
  </sheetViews>
  <sheetFormatPr defaultColWidth="9" defaultRowHeight="15" outlineLevelRow="1" outlineLevelCol="1"/>
  <cols>
    <col min="1" max="1" width="4.5703125" style="519" customWidth="1"/>
    <col min="2" max="2" width="44" style="427" customWidth="1"/>
    <col min="3" max="3" width="13.42578125" style="427" customWidth="1"/>
    <col min="4" max="4" width="17" style="427" customWidth="1"/>
    <col min="5"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hidden="1"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22"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2"/>
      <c r="C16" s="805" t="s">
        <v>551</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2" t="s">
        <v>505</v>
      </c>
      <c r="C18" s="821" t="s">
        <v>680</v>
      </c>
      <c r="D18" s="821"/>
      <c r="E18" s="821"/>
      <c r="F18" s="821"/>
      <c r="G18" s="821"/>
      <c r="H18" s="821"/>
      <c r="I18" s="821"/>
      <c r="J18" s="821"/>
      <c r="K18" s="821"/>
      <c r="L18" s="821"/>
      <c r="M18" s="821"/>
      <c r="N18" s="821"/>
      <c r="O18" s="821"/>
      <c r="P18" s="821"/>
      <c r="Q18" s="821"/>
      <c r="R18" s="821"/>
      <c r="S18" s="821"/>
      <c r="T18" s="821"/>
      <c r="U18" s="821"/>
      <c r="V18" s="821"/>
      <c r="W18" s="821"/>
      <c r="X18" s="821"/>
      <c r="Y18" s="603"/>
      <c r="Z18" s="603"/>
      <c r="AA18" s="603"/>
      <c r="AB18" s="603"/>
      <c r="AC18" s="603"/>
      <c r="AD18" s="603"/>
      <c r="AE18" s="270"/>
      <c r="AF18" s="265"/>
      <c r="AG18" s="265"/>
      <c r="AH18" s="265"/>
      <c r="AI18" s="265"/>
      <c r="AJ18" s="265"/>
      <c r="AK18" s="265"/>
      <c r="AL18" s="265"/>
      <c r="AM18" s="265"/>
    </row>
    <row r="19" spans="2:39" ht="45.75" customHeight="1">
      <c r="B19" s="822"/>
      <c r="C19" s="821" t="s">
        <v>565</v>
      </c>
      <c r="D19" s="821"/>
      <c r="E19" s="821"/>
      <c r="F19" s="821"/>
      <c r="G19" s="821"/>
      <c r="H19" s="821"/>
      <c r="I19" s="821"/>
      <c r="J19" s="821"/>
      <c r="K19" s="821"/>
      <c r="L19" s="821"/>
      <c r="M19" s="821"/>
      <c r="N19" s="821"/>
      <c r="O19" s="821"/>
      <c r="P19" s="821"/>
      <c r="Q19" s="821"/>
      <c r="R19" s="821"/>
      <c r="S19" s="821"/>
      <c r="T19" s="821"/>
      <c r="U19" s="821"/>
      <c r="V19" s="821"/>
      <c r="W19" s="821"/>
      <c r="X19" s="821"/>
      <c r="Y19" s="603"/>
      <c r="Z19" s="603"/>
      <c r="AA19" s="603"/>
      <c r="AB19" s="603"/>
      <c r="AC19" s="603"/>
      <c r="AD19" s="603"/>
      <c r="AE19" s="270"/>
      <c r="AF19" s="265"/>
      <c r="AG19" s="265"/>
      <c r="AH19" s="265"/>
      <c r="AI19" s="265"/>
      <c r="AJ19" s="265"/>
      <c r="AK19" s="265"/>
      <c r="AL19" s="265"/>
      <c r="AM19" s="265"/>
    </row>
    <row r="20" spans="2:39" ht="62.25" customHeight="1">
      <c r="B20" s="273"/>
      <c r="C20" s="821" t="s">
        <v>563</v>
      </c>
      <c r="D20" s="821"/>
      <c r="E20" s="821"/>
      <c r="F20" s="821"/>
      <c r="G20" s="821"/>
      <c r="H20" s="821"/>
      <c r="I20" s="821"/>
      <c r="J20" s="821"/>
      <c r="K20" s="821"/>
      <c r="L20" s="821"/>
      <c r="M20" s="821"/>
      <c r="N20" s="821"/>
      <c r="O20" s="821"/>
      <c r="P20" s="821"/>
      <c r="Q20" s="821"/>
      <c r="R20" s="821"/>
      <c r="S20" s="821"/>
      <c r="T20" s="821"/>
      <c r="U20" s="821"/>
      <c r="V20" s="821"/>
      <c r="W20" s="821"/>
      <c r="X20" s="821"/>
      <c r="Y20" s="603"/>
      <c r="Z20" s="603"/>
      <c r="AA20" s="603"/>
      <c r="AB20" s="603"/>
      <c r="AC20" s="603"/>
      <c r="AD20" s="603"/>
      <c r="AE20" s="428"/>
      <c r="AF20" s="265"/>
      <c r="AG20" s="265"/>
      <c r="AH20" s="265"/>
      <c r="AI20" s="265"/>
      <c r="AJ20" s="265"/>
      <c r="AK20" s="265"/>
      <c r="AL20" s="265"/>
      <c r="AM20" s="265"/>
    </row>
    <row r="21" spans="2:39" ht="37.5" customHeight="1">
      <c r="B21" s="273"/>
      <c r="C21" s="821" t="s">
        <v>625</v>
      </c>
      <c r="D21" s="821"/>
      <c r="E21" s="821"/>
      <c r="F21" s="821"/>
      <c r="G21" s="821"/>
      <c r="H21" s="821"/>
      <c r="I21" s="821"/>
      <c r="J21" s="821"/>
      <c r="K21" s="821"/>
      <c r="L21" s="821"/>
      <c r="M21" s="821"/>
      <c r="N21" s="821"/>
      <c r="O21" s="821"/>
      <c r="P21" s="821"/>
      <c r="Q21" s="821"/>
      <c r="R21" s="821"/>
      <c r="S21" s="821"/>
      <c r="T21" s="821"/>
      <c r="U21" s="821"/>
      <c r="V21" s="821"/>
      <c r="W21" s="821"/>
      <c r="X21" s="821"/>
      <c r="Y21" s="603"/>
      <c r="Z21" s="603"/>
      <c r="AA21" s="603"/>
      <c r="AB21" s="603"/>
      <c r="AC21" s="603"/>
      <c r="AD21" s="603"/>
      <c r="AE21" s="276"/>
      <c r="AF21" s="265"/>
      <c r="AG21" s="265"/>
      <c r="AH21" s="265"/>
      <c r="AI21" s="265"/>
      <c r="AJ21" s="265"/>
      <c r="AK21" s="265"/>
      <c r="AL21" s="265"/>
      <c r="AM21" s="265"/>
    </row>
    <row r="22" spans="2:39" ht="54.75" customHeight="1">
      <c r="B22" s="273"/>
      <c r="C22" s="821" t="s">
        <v>611</v>
      </c>
      <c r="D22" s="821"/>
      <c r="E22" s="821"/>
      <c r="F22" s="821"/>
      <c r="G22" s="821"/>
      <c r="H22" s="821"/>
      <c r="I22" s="821"/>
      <c r="J22" s="821"/>
      <c r="K22" s="821"/>
      <c r="L22" s="821"/>
      <c r="M22" s="821"/>
      <c r="N22" s="821"/>
      <c r="O22" s="821"/>
      <c r="P22" s="821"/>
      <c r="Q22" s="821"/>
      <c r="R22" s="821"/>
      <c r="S22" s="821"/>
      <c r="T22" s="821"/>
      <c r="U22" s="821"/>
      <c r="V22" s="821"/>
      <c r="W22" s="821"/>
      <c r="X22" s="821"/>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2"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2"/>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6"/>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6"/>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6"/>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6"/>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2" t="s">
        <v>211</v>
      </c>
      <c r="C34" s="814" t="s">
        <v>33</v>
      </c>
      <c r="D34" s="284" t="s">
        <v>422</v>
      </c>
      <c r="E34" s="816" t="s">
        <v>209</v>
      </c>
      <c r="F34" s="817"/>
      <c r="G34" s="817"/>
      <c r="H34" s="817"/>
      <c r="I34" s="817"/>
      <c r="J34" s="817"/>
      <c r="K34" s="817"/>
      <c r="L34" s="817"/>
      <c r="M34" s="818"/>
      <c r="N34" s="819" t="s">
        <v>213</v>
      </c>
      <c r="O34" s="284" t="s">
        <v>423</v>
      </c>
      <c r="P34" s="816" t="s">
        <v>212</v>
      </c>
      <c r="Q34" s="817"/>
      <c r="R34" s="817"/>
      <c r="S34" s="817"/>
      <c r="T34" s="817"/>
      <c r="U34" s="817"/>
      <c r="V34" s="817"/>
      <c r="W34" s="817"/>
      <c r="X34" s="818"/>
      <c r="Y34" s="809" t="s">
        <v>243</v>
      </c>
      <c r="Z34" s="810"/>
      <c r="AA34" s="810"/>
      <c r="AB34" s="810"/>
      <c r="AC34" s="810"/>
      <c r="AD34" s="810"/>
      <c r="AE34" s="810"/>
      <c r="AF34" s="810"/>
      <c r="AG34" s="810"/>
      <c r="AH34" s="810"/>
      <c r="AI34" s="810"/>
      <c r="AJ34" s="810"/>
      <c r="AK34" s="810"/>
      <c r="AL34" s="810"/>
      <c r="AM34" s="811"/>
    </row>
    <row r="35" spans="1:39" ht="65.25" customHeight="1">
      <c r="B35" s="813"/>
      <c r="C35" s="815"/>
      <c r="D35" s="285">
        <v>2015</v>
      </c>
      <c r="E35" s="285">
        <v>2016</v>
      </c>
      <c r="F35" s="285">
        <v>2017</v>
      </c>
      <c r="G35" s="285">
        <v>2018</v>
      </c>
      <c r="H35" s="285">
        <v>2019</v>
      </c>
      <c r="I35" s="285">
        <v>2020</v>
      </c>
      <c r="J35" s="285">
        <v>2021</v>
      </c>
      <c r="K35" s="285">
        <v>2022</v>
      </c>
      <c r="L35" s="285">
        <v>2023</v>
      </c>
      <c r="M35" s="429">
        <v>2024</v>
      </c>
      <c r="N35" s="82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v>
      </c>
      <c r="AB35" s="285" t="str">
        <f>'1.  LRAMVA Summary'!G52</f>
        <v>GS&gt;1000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9">
        <v>1</v>
      </c>
      <c r="B38" s="517" t="s">
        <v>95</v>
      </c>
      <c r="C38" s="291" t="s">
        <v>25</v>
      </c>
      <c r="D38" s="295">
        <v>127290</v>
      </c>
      <c r="E38" s="295">
        <v>126132</v>
      </c>
      <c r="F38" s="295">
        <v>126132</v>
      </c>
      <c r="G38" s="295">
        <v>126132</v>
      </c>
      <c r="H38" s="295">
        <v>126132</v>
      </c>
      <c r="I38" s="295">
        <v>126132</v>
      </c>
      <c r="J38" s="295">
        <v>126132</v>
      </c>
      <c r="K38" s="295">
        <v>126104</v>
      </c>
      <c r="L38" s="295">
        <v>126104</v>
      </c>
      <c r="M38" s="295">
        <v>126104</v>
      </c>
      <c r="N38" s="291"/>
      <c r="O38" s="295">
        <v>8</v>
      </c>
      <c r="P38" s="295">
        <v>8</v>
      </c>
      <c r="Q38" s="295">
        <v>8</v>
      </c>
      <c r="R38" s="295">
        <v>8</v>
      </c>
      <c r="S38" s="295">
        <v>8</v>
      </c>
      <c r="T38" s="295">
        <v>8</v>
      </c>
      <c r="U38" s="295">
        <v>8</v>
      </c>
      <c r="V38" s="295">
        <v>8</v>
      </c>
      <c r="W38" s="295">
        <v>8</v>
      </c>
      <c r="X38" s="295">
        <v>8</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19">
        <v>2</v>
      </c>
      <c r="B41" s="517" t="s">
        <v>96</v>
      </c>
      <c r="C41" s="291" t="s">
        <v>25</v>
      </c>
      <c r="D41" s="295">
        <v>235160</v>
      </c>
      <c r="E41" s="295">
        <v>230980</v>
      </c>
      <c r="F41" s="295">
        <v>230980</v>
      </c>
      <c r="G41" s="295">
        <v>230980</v>
      </c>
      <c r="H41" s="295">
        <v>230980</v>
      </c>
      <c r="I41" s="295">
        <v>230980</v>
      </c>
      <c r="J41" s="295">
        <v>230980</v>
      </c>
      <c r="K41" s="295">
        <v>230859</v>
      </c>
      <c r="L41" s="295">
        <v>230859</v>
      </c>
      <c r="M41" s="295">
        <v>230859</v>
      </c>
      <c r="N41" s="291"/>
      <c r="O41" s="295">
        <v>16</v>
      </c>
      <c r="P41" s="295">
        <v>16</v>
      </c>
      <c r="Q41" s="295">
        <v>16</v>
      </c>
      <c r="R41" s="295">
        <v>16</v>
      </c>
      <c r="S41" s="295">
        <v>16</v>
      </c>
      <c r="T41" s="295">
        <v>16</v>
      </c>
      <c r="U41" s="295">
        <v>16</v>
      </c>
      <c r="V41" s="295">
        <v>16</v>
      </c>
      <c r="W41" s="295">
        <v>16</v>
      </c>
      <c r="X41" s="295">
        <v>16</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19">
        <v>3</v>
      </c>
      <c r="B44" s="517" t="s">
        <v>97</v>
      </c>
      <c r="C44" s="291" t="s">
        <v>25</v>
      </c>
      <c r="D44" s="295">
        <v>12543</v>
      </c>
      <c r="E44" s="295">
        <v>12543</v>
      </c>
      <c r="F44" s="295">
        <v>12543</v>
      </c>
      <c r="G44" s="295">
        <v>12438</v>
      </c>
      <c r="H44" s="295">
        <v>5698</v>
      </c>
      <c r="I44" s="295">
        <v>0</v>
      </c>
      <c r="J44" s="295">
        <v>0</v>
      </c>
      <c r="K44" s="295">
        <v>0</v>
      </c>
      <c r="L44" s="295">
        <v>0</v>
      </c>
      <c r="M44" s="295">
        <v>0</v>
      </c>
      <c r="N44" s="291"/>
      <c r="O44" s="295">
        <v>2</v>
      </c>
      <c r="P44" s="295">
        <v>2</v>
      </c>
      <c r="Q44" s="295">
        <v>2</v>
      </c>
      <c r="R44" s="295">
        <v>2</v>
      </c>
      <c r="S44" s="295">
        <v>1</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19">
        <v>4</v>
      </c>
      <c r="B47" s="517" t="s">
        <v>666</v>
      </c>
      <c r="C47" s="291" t="s">
        <v>25</v>
      </c>
      <c r="D47" s="295">
        <v>156739</v>
      </c>
      <c r="E47" s="295">
        <v>156739</v>
      </c>
      <c r="F47" s="295">
        <v>156739</v>
      </c>
      <c r="G47" s="295">
        <v>156739</v>
      </c>
      <c r="H47" s="295">
        <v>156739</v>
      </c>
      <c r="I47" s="295">
        <v>156739</v>
      </c>
      <c r="J47" s="295">
        <v>156739</v>
      </c>
      <c r="K47" s="295">
        <v>156739</v>
      </c>
      <c r="L47" s="295">
        <v>156739</v>
      </c>
      <c r="M47" s="295">
        <v>156739</v>
      </c>
      <c r="N47" s="291"/>
      <c r="O47" s="295">
        <v>81</v>
      </c>
      <c r="P47" s="295">
        <v>81</v>
      </c>
      <c r="Q47" s="295">
        <v>81</v>
      </c>
      <c r="R47" s="295">
        <v>81</v>
      </c>
      <c r="S47" s="295">
        <v>81</v>
      </c>
      <c r="T47" s="295">
        <v>81</v>
      </c>
      <c r="U47" s="295">
        <v>81</v>
      </c>
      <c r="V47" s="295">
        <v>81</v>
      </c>
      <c r="W47" s="295">
        <v>81</v>
      </c>
      <c r="X47" s="295">
        <v>81</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19">
        <v>5</v>
      </c>
      <c r="B50" s="517" t="s">
        <v>98</v>
      </c>
      <c r="C50" s="291" t="s">
        <v>25</v>
      </c>
      <c r="D50" s="295">
        <v>0</v>
      </c>
      <c r="E50" s="295">
        <v>0</v>
      </c>
      <c r="F50" s="295">
        <v>0</v>
      </c>
      <c r="G50" s="295">
        <v>0</v>
      </c>
      <c r="H50" s="295">
        <v>0</v>
      </c>
      <c r="I50" s="295">
        <v>0</v>
      </c>
      <c r="J50" s="295">
        <v>0</v>
      </c>
      <c r="K50" s="295">
        <v>0</v>
      </c>
      <c r="L50" s="295">
        <v>0</v>
      </c>
      <c r="M50" s="295">
        <v>0</v>
      </c>
      <c r="N50" s="291"/>
      <c r="O50" s="295">
        <v>0</v>
      </c>
      <c r="P50" s="295">
        <v>0</v>
      </c>
      <c r="Q50" s="295">
        <v>0</v>
      </c>
      <c r="R50" s="295">
        <v>0</v>
      </c>
      <c r="S50" s="295">
        <v>0</v>
      </c>
      <c r="T50" s="295">
        <v>0</v>
      </c>
      <c r="U50" s="295">
        <v>0</v>
      </c>
      <c r="V50" s="295">
        <v>0</v>
      </c>
      <c r="W50" s="295">
        <v>0</v>
      </c>
      <c r="X50" s="295">
        <v>0</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19">
        <v>6</v>
      </c>
      <c r="B54" s="517" t="s">
        <v>99</v>
      </c>
      <c r="C54" s="291" t="s">
        <v>25</v>
      </c>
      <c r="D54" s="295">
        <v>213812</v>
      </c>
      <c r="E54" s="295">
        <v>213812</v>
      </c>
      <c r="F54" s="295">
        <v>213812</v>
      </c>
      <c r="G54" s="295">
        <v>213812</v>
      </c>
      <c r="H54" s="295">
        <v>0</v>
      </c>
      <c r="I54" s="295">
        <v>0</v>
      </c>
      <c r="J54" s="295">
        <v>0</v>
      </c>
      <c r="K54" s="295">
        <v>0</v>
      </c>
      <c r="L54" s="295">
        <v>0</v>
      </c>
      <c r="M54" s="295">
        <v>0</v>
      </c>
      <c r="N54" s="295">
        <v>12</v>
      </c>
      <c r="O54" s="295">
        <v>46</v>
      </c>
      <c r="P54" s="295">
        <v>46</v>
      </c>
      <c r="Q54" s="295">
        <v>46</v>
      </c>
      <c r="R54" s="295">
        <v>46</v>
      </c>
      <c r="S54" s="295">
        <v>0</v>
      </c>
      <c r="T54" s="295">
        <v>0</v>
      </c>
      <c r="U54" s="295">
        <v>0</v>
      </c>
      <c r="V54" s="295">
        <v>0</v>
      </c>
      <c r="W54" s="295">
        <v>0</v>
      </c>
      <c r="X54" s="295">
        <v>0</v>
      </c>
      <c r="Y54" s="415"/>
      <c r="Z54" s="415">
        <v>0.67</v>
      </c>
      <c r="AA54" s="415">
        <v>0.33</v>
      </c>
      <c r="AB54" s="410"/>
      <c r="AC54" s="410"/>
      <c r="AD54" s="410"/>
      <c r="AE54" s="410"/>
      <c r="AF54" s="415"/>
      <c r="AG54" s="415"/>
      <c r="AH54" s="415"/>
      <c r="AI54" s="415"/>
      <c r="AJ54" s="415"/>
      <c r="AK54" s="415"/>
      <c r="AL54" s="415"/>
      <c r="AM54" s="296">
        <f>SUM(Y54:AL54)</f>
        <v>1</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AB55" si="46">Z54</f>
        <v>0.67</v>
      </c>
      <c r="AA55" s="411">
        <f t="shared" si="46"/>
        <v>0.33</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19">
        <v>7</v>
      </c>
      <c r="B57" s="517" t="s">
        <v>100</v>
      </c>
      <c r="C57" s="291" t="s">
        <v>25</v>
      </c>
      <c r="D57" s="295">
        <v>3700145</v>
      </c>
      <c r="E57" s="295">
        <v>3700145</v>
      </c>
      <c r="F57" s="295">
        <v>3665602</v>
      </c>
      <c r="G57" s="295">
        <v>3665602</v>
      </c>
      <c r="H57" s="295">
        <v>3665602</v>
      </c>
      <c r="I57" s="295">
        <v>3665602</v>
      </c>
      <c r="J57" s="295">
        <v>3418644</v>
      </c>
      <c r="K57" s="295">
        <v>3418644</v>
      </c>
      <c r="L57" s="295">
        <v>3418644</v>
      </c>
      <c r="M57" s="295">
        <v>2613681</v>
      </c>
      <c r="N57" s="295">
        <v>12</v>
      </c>
      <c r="O57" s="295">
        <v>430</v>
      </c>
      <c r="P57" s="295">
        <v>430</v>
      </c>
      <c r="Q57" s="295">
        <v>419</v>
      </c>
      <c r="R57" s="295">
        <v>419</v>
      </c>
      <c r="S57" s="295">
        <v>419</v>
      </c>
      <c r="T57" s="295">
        <v>419</v>
      </c>
      <c r="U57" s="295">
        <v>391</v>
      </c>
      <c r="V57" s="295">
        <v>391</v>
      </c>
      <c r="W57" s="295">
        <v>391</v>
      </c>
      <c r="X57" s="295">
        <v>300</v>
      </c>
      <c r="Y57" s="530"/>
      <c r="Z57" s="530">
        <v>0.11394789162213524</v>
      </c>
      <c r="AA57" s="530">
        <v>0.87127530322686919</v>
      </c>
      <c r="AB57" s="530">
        <v>4.0258643767632461E-2</v>
      </c>
      <c r="AC57" s="530"/>
      <c r="AD57" s="410"/>
      <c r="AE57" s="410"/>
      <c r="AF57" s="415"/>
      <c r="AG57" s="415"/>
      <c r="AH57" s="415"/>
      <c r="AI57" s="415"/>
      <c r="AJ57" s="415"/>
      <c r="AK57" s="415"/>
      <c r="AL57" s="415"/>
      <c r="AM57" s="296">
        <f>SUM(Y57:AL57)</f>
        <v>1.0254818386166369</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0.11394789162213524</v>
      </c>
      <c r="AA58" s="411">
        <f t="shared" ref="AA58:AB58" si="57">AA57</f>
        <v>0.87127530322686919</v>
      </c>
      <c r="AB58" s="411">
        <f t="shared" si="57"/>
        <v>4.0258643767632461E-2</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19">
        <v>8</v>
      </c>
      <c r="B60" s="517" t="s">
        <v>101</v>
      </c>
      <c r="C60" s="291" t="s">
        <v>25</v>
      </c>
      <c r="D60" s="295">
        <v>83335</v>
      </c>
      <c r="E60" s="295">
        <v>65799</v>
      </c>
      <c r="F60" s="295">
        <v>43766</v>
      </c>
      <c r="G60" s="295">
        <v>43766</v>
      </c>
      <c r="H60" s="295">
        <v>43766</v>
      </c>
      <c r="I60" s="295">
        <v>43766</v>
      </c>
      <c r="J60" s="295">
        <v>43766</v>
      </c>
      <c r="K60" s="295">
        <v>43766</v>
      </c>
      <c r="L60" s="295">
        <v>43766</v>
      </c>
      <c r="M60" s="295">
        <v>43766</v>
      </c>
      <c r="N60" s="295">
        <v>12</v>
      </c>
      <c r="O60" s="295">
        <v>19</v>
      </c>
      <c r="P60" s="295">
        <v>15</v>
      </c>
      <c r="Q60" s="295">
        <v>9</v>
      </c>
      <c r="R60" s="295">
        <v>9</v>
      </c>
      <c r="S60" s="295">
        <v>9</v>
      </c>
      <c r="T60" s="295">
        <v>9</v>
      </c>
      <c r="U60" s="295">
        <v>9</v>
      </c>
      <c r="V60" s="295">
        <v>9</v>
      </c>
      <c r="W60" s="295">
        <v>9</v>
      </c>
      <c r="X60" s="295">
        <v>9</v>
      </c>
      <c r="Y60" s="415"/>
      <c r="Z60" s="415">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19">
        <v>9</v>
      </c>
      <c r="B63" s="517" t="s">
        <v>102</v>
      </c>
      <c r="C63" s="291" t="s">
        <v>25</v>
      </c>
      <c r="D63" s="295">
        <v>0</v>
      </c>
      <c r="E63" s="295">
        <v>0</v>
      </c>
      <c r="F63" s="295">
        <v>0</v>
      </c>
      <c r="G63" s="295">
        <v>0</v>
      </c>
      <c r="H63" s="295">
        <v>0</v>
      </c>
      <c r="I63" s="295">
        <v>0</v>
      </c>
      <c r="J63" s="295">
        <v>0</v>
      </c>
      <c r="K63" s="295">
        <v>0</v>
      </c>
      <c r="L63" s="295">
        <v>0</v>
      </c>
      <c r="M63" s="295">
        <v>0</v>
      </c>
      <c r="N63" s="295">
        <v>12</v>
      </c>
      <c r="O63" s="295">
        <v>0</v>
      </c>
      <c r="P63" s="295">
        <v>0</v>
      </c>
      <c r="Q63" s="295">
        <v>0</v>
      </c>
      <c r="R63" s="295">
        <v>0</v>
      </c>
      <c r="S63" s="295">
        <v>0</v>
      </c>
      <c r="T63" s="295">
        <v>0</v>
      </c>
      <c r="U63" s="295">
        <v>0</v>
      </c>
      <c r="V63" s="295">
        <v>0</v>
      </c>
      <c r="W63" s="295">
        <v>0</v>
      </c>
      <c r="X63" s="295">
        <v>0</v>
      </c>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19">
        <v>10</v>
      </c>
      <c r="B66" s="517" t="s">
        <v>103</v>
      </c>
      <c r="C66" s="291" t="s">
        <v>25</v>
      </c>
      <c r="D66" s="295">
        <v>0</v>
      </c>
      <c r="E66" s="295">
        <v>0</v>
      </c>
      <c r="F66" s="295">
        <v>0</v>
      </c>
      <c r="G66" s="295">
        <v>0</v>
      </c>
      <c r="H66" s="295">
        <v>0</v>
      </c>
      <c r="I66" s="295">
        <v>0</v>
      </c>
      <c r="J66" s="295">
        <v>0</v>
      </c>
      <c r="K66" s="295">
        <v>0</v>
      </c>
      <c r="L66" s="295">
        <v>0</v>
      </c>
      <c r="M66" s="295">
        <v>0</v>
      </c>
      <c r="N66" s="295">
        <v>3</v>
      </c>
      <c r="O66" s="295">
        <v>0</v>
      </c>
      <c r="P66" s="295">
        <v>0</v>
      </c>
      <c r="Q66" s="295">
        <v>0</v>
      </c>
      <c r="R66" s="295">
        <v>0</v>
      </c>
      <c r="S66" s="295">
        <v>0</v>
      </c>
      <c r="T66" s="295">
        <v>0</v>
      </c>
      <c r="U66" s="295">
        <v>0</v>
      </c>
      <c r="V66" s="295">
        <v>0</v>
      </c>
      <c r="W66" s="295">
        <v>0</v>
      </c>
      <c r="X66" s="295">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19">
        <v>11</v>
      </c>
      <c r="B70" s="517" t="s">
        <v>104</v>
      </c>
      <c r="C70" s="291" t="s">
        <v>25</v>
      </c>
      <c r="D70" s="295">
        <v>0</v>
      </c>
      <c r="E70" s="295">
        <v>0</v>
      </c>
      <c r="F70" s="295">
        <v>0</v>
      </c>
      <c r="G70" s="295">
        <v>0</v>
      </c>
      <c r="H70" s="295">
        <v>0</v>
      </c>
      <c r="I70" s="295">
        <v>0</v>
      </c>
      <c r="J70" s="295">
        <v>0</v>
      </c>
      <c r="K70" s="295">
        <v>0</v>
      </c>
      <c r="L70" s="295">
        <v>0</v>
      </c>
      <c r="M70" s="295">
        <v>0</v>
      </c>
      <c r="N70" s="295">
        <v>12</v>
      </c>
      <c r="O70" s="295">
        <v>0</v>
      </c>
      <c r="P70" s="295">
        <v>0</v>
      </c>
      <c r="Q70" s="295">
        <v>0</v>
      </c>
      <c r="R70" s="295">
        <v>0</v>
      </c>
      <c r="S70" s="295">
        <v>0</v>
      </c>
      <c r="T70" s="295">
        <v>0</v>
      </c>
      <c r="U70" s="295">
        <v>0</v>
      </c>
      <c r="V70" s="295">
        <v>0</v>
      </c>
      <c r="W70" s="295">
        <v>0</v>
      </c>
      <c r="X70" s="295">
        <v>0</v>
      </c>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19">
        <v>12</v>
      </c>
      <c r="B73" s="517" t="s">
        <v>105</v>
      </c>
      <c r="C73" s="291" t="s">
        <v>25</v>
      </c>
      <c r="D73" s="295">
        <v>0</v>
      </c>
      <c r="E73" s="295">
        <v>0</v>
      </c>
      <c r="F73" s="295">
        <v>0</v>
      </c>
      <c r="G73" s="295">
        <v>0</v>
      </c>
      <c r="H73" s="295">
        <v>0</v>
      </c>
      <c r="I73" s="295">
        <v>0</v>
      </c>
      <c r="J73" s="295">
        <v>0</v>
      </c>
      <c r="K73" s="295">
        <v>0</v>
      </c>
      <c r="L73" s="295">
        <v>0</v>
      </c>
      <c r="M73" s="295">
        <v>0</v>
      </c>
      <c r="N73" s="295">
        <v>12</v>
      </c>
      <c r="O73" s="295">
        <v>0</v>
      </c>
      <c r="P73" s="295">
        <v>0</v>
      </c>
      <c r="Q73" s="295">
        <v>0</v>
      </c>
      <c r="R73" s="295">
        <v>0</v>
      </c>
      <c r="S73" s="295">
        <v>0</v>
      </c>
      <c r="T73" s="295">
        <v>0</v>
      </c>
      <c r="U73" s="295">
        <v>0</v>
      </c>
      <c r="V73" s="295">
        <v>0</v>
      </c>
      <c r="W73" s="295">
        <v>0</v>
      </c>
      <c r="X73" s="295">
        <v>0</v>
      </c>
      <c r="Y73" s="410"/>
      <c r="Z73" s="410"/>
      <c r="AA73" s="410"/>
      <c r="AB73" s="410"/>
      <c r="AC73" s="410"/>
      <c r="AD73" s="410"/>
      <c r="AE73" s="410"/>
      <c r="AF73" s="415"/>
      <c r="AG73" s="415"/>
      <c r="AH73" s="415"/>
      <c r="AI73" s="415"/>
      <c r="AJ73" s="415"/>
      <c r="AK73" s="415"/>
      <c r="AL73" s="415"/>
      <c r="AM73" s="296">
        <f>SUM(Y73:AL73)</f>
        <v>0</v>
      </c>
    </row>
    <row r="74" spans="1:39" outlineLevel="1">
      <c r="B74" s="517"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17"/>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19">
        <v>13</v>
      </c>
      <c r="B76" s="517" t="s">
        <v>106</v>
      </c>
      <c r="C76" s="291" t="s">
        <v>25</v>
      </c>
      <c r="D76" s="295">
        <v>67072</v>
      </c>
      <c r="E76" s="295">
        <v>67072</v>
      </c>
      <c r="F76" s="295">
        <v>67072</v>
      </c>
      <c r="G76" s="295">
        <v>67072</v>
      </c>
      <c r="H76" s="295">
        <v>67072</v>
      </c>
      <c r="I76" s="295">
        <v>67072</v>
      </c>
      <c r="J76" s="295">
        <v>67072</v>
      </c>
      <c r="K76" s="295">
        <v>67072</v>
      </c>
      <c r="L76" s="295">
        <v>16371</v>
      </c>
      <c r="M76" s="295">
        <v>16371</v>
      </c>
      <c r="N76" s="295">
        <v>12</v>
      </c>
      <c r="O76" s="295">
        <v>11</v>
      </c>
      <c r="P76" s="295">
        <v>11</v>
      </c>
      <c r="Q76" s="295">
        <v>11</v>
      </c>
      <c r="R76" s="295">
        <v>11</v>
      </c>
      <c r="S76" s="295">
        <v>11</v>
      </c>
      <c r="T76" s="295">
        <v>11</v>
      </c>
      <c r="U76" s="295">
        <v>11</v>
      </c>
      <c r="V76" s="295">
        <v>11</v>
      </c>
      <c r="W76" s="295">
        <v>5</v>
      </c>
      <c r="X76" s="295">
        <v>5</v>
      </c>
      <c r="Y76" s="410"/>
      <c r="Z76" s="410"/>
      <c r="AA76" s="410">
        <v>1</v>
      </c>
      <c r="AB76" s="410"/>
      <c r="AC76" s="410"/>
      <c r="AD76" s="410"/>
      <c r="AE76" s="410"/>
      <c r="AF76" s="415"/>
      <c r="AG76" s="415"/>
      <c r="AH76" s="415"/>
      <c r="AI76" s="415"/>
      <c r="AJ76" s="415"/>
      <c r="AK76" s="415"/>
      <c r="AL76" s="415"/>
      <c r="AM76" s="296">
        <f>SUM(Y76:AL76)</f>
        <v>1</v>
      </c>
    </row>
    <row r="77" spans="1:39" outlineLevel="1">
      <c r="B77" s="517"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17"/>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19">
        <v>14</v>
      </c>
      <c r="B80" s="315" t="s">
        <v>108</v>
      </c>
      <c r="C80" s="291" t="s">
        <v>25</v>
      </c>
      <c r="D80" s="295">
        <v>32148</v>
      </c>
      <c r="E80" s="295">
        <v>24742</v>
      </c>
      <c r="F80" s="295">
        <v>23257</v>
      </c>
      <c r="G80" s="295">
        <v>21772</v>
      </c>
      <c r="H80" s="295">
        <v>21772</v>
      </c>
      <c r="I80" s="295">
        <v>21772</v>
      </c>
      <c r="J80" s="295">
        <v>21772</v>
      </c>
      <c r="K80" s="295">
        <v>21772</v>
      </c>
      <c r="L80" s="295">
        <v>10896</v>
      </c>
      <c r="M80" s="295">
        <v>10896</v>
      </c>
      <c r="N80" s="295">
        <v>12</v>
      </c>
      <c r="O80" s="295">
        <v>4</v>
      </c>
      <c r="P80" s="295">
        <v>4</v>
      </c>
      <c r="Q80" s="295">
        <v>4</v>
      </c>
      <c r="R80" s="295">
        <v>4</v>
      </c>
      <c r="S80" s="295">
        <v>4</v>
      </c>
      <c r="T80" s="295">
        <v>4</v>
      </c>
      <c r="U80" s="295">
        <v>4</v>
      </c>
      <c r="V80" s="295">
        <v>4</v>
      </c>
      <c r="W80" s="295">
        <v>3</v>
      </c>
      <c r="X80" s="295">
        <v>3</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2" customFormat="1" outlineLevel="1">
      <c r="A82" s="520"/>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3"/>
      <c r="AN82" s="627"/>
    </row>
    <row r="83" spans="1:40" s="309" customFormat="1" ht="15.75" outlineLevel="1">
      <c r="A83" s="520"/>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4"/>
      <c r="AN83" s="628"/>
    </row>
    <row r="84" spans="1:40" outlineLevel="1">
      <c r="A84" s="519">
        <v>15</v>
      </c>
      <c r="B84" s="294" t="s">
        <v>495</v>
      </c>
      <c r="C84" s="291" t="s">
        <v>25</v>
      </c>
      <c r="D84" s="295">
        <v>0</v>
      </c>
      <c r="E84" s="295">
        <v>0</v>
      </c>
      <c r="F84" s="295">
        <v>0</v>
      </c>
      <c r="G84" s="295">
        <v>0</v>
      </c>
      <c r="H84" s="295">
        <v>0</v>
      </c>
      <c r="I84" s="295">
        <v>0</v>
      </c>
      <c r="J84" s="295">
        <v>0</v>
      </c>
      <c r="K84" s="295">
        <v>0</v>
      </c>
      <c r="L84" s="295">
        <v>0</v>
      </c>
      <c r="M84" s="295">
        <v>0</v>
      </c>
      <c r="N84" s="295">
        <v>0</v>
      </c>
      <c r="O84" s="295">
        <v>0</v>
      </c>
      <c r="P84" s="295">
        <v>0</v>
      </c>
      <c r="Q84" s="295">
        <v>0</v>
      </c>
      <c r="R84" s="295">
        <v>0</v>
      </c>
      <c r="S84" s="295">
        <v>0</v>
      </c>
      <c r="T84" s="295">
        <v>0</v>
      </c>
      <c r="U84" s="295">
        <v>0</v>
      </c>
      <c r="V84" s="295">
        <v>0</v>
      </c>
      <c r="W84" s="295">
        <v>0</v>
      </c>
      <c r="X84" s="295">
        <v>0</v>
      </c>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19">
        <v>16</v>
      </c>
      <c r="B87" s="324" t="s">
        <v>491</v>
      </c>
      <c r="C87" s="291" t="s">
        <v>25</v>
      </c>
      <c r="D87" s="295">
        <v>0</v>
      </c>
      <c r="E87" s="295">
        <v>0</v>
      </c>
      <c r="F87" s="295">
        <v>0</v>
      </c>
      <c r="G87" s="295">
        <v>0</v>
      </c>
      <c r="H87" s="295">
        <v>0</v>
      </c>
      <c r="I87" s="295">
        <v>0</v>
      </c>
      <c r="J87" s="295">
        <v>0</v>
      </c>
      <c r="K87" s="295">
        <v>0</v>
      </c>
      <c r="L87" s="295">
        <v>0</v>
      </c>
      <c r="M87" s="295">
        <v>0</v>
      </c>
      <c r="N87" s="295">
        <v>0</v>
      </c>
      <c r="O87" s="295">
        <v>0</v>
      </c>
      <c r="P87" s="295">
        <v>0</v>
      </c>
      <c r="Q87" s="295">
        <v>0</v>
      </c>
      <c r="R87" s="295">
        <v>0</v>
      </c>
      <c r="S87" s="295">
        <v>0</v>
      </c>
      <c r="T87" s="295">
        <v>0</v>
      </c>
      <c r="U87" s="295">
        <v>0</v>
      </c>
      <c r="V87" s="295">
        <v>0</v>
      </c>
      <c r="W87" s="295">
        <v>0</v>
      </c>
      <c r="X87" s="295">
        <v>0</v>
      </c>
      <c r="Y87" s="410"/>
      <c r="Z87" s="410"/>
      <c r="AA87" s="410"/>
      <c r="AB87" s="410"/>
      <c r="AC87" s="410"/>
      <c r="AD87" s="410"/>
      <c r="AE87" s="410"/>
      <c r="AF87" s="410"/>
      <c r="AG87" s="410"/>
      <c r="AH87" s="410"/>
      <c r="AI87" s="410"/>
      <c r="AJ87" s="410"/>
      <c r="AK87" s="410"/>
      <c r="AL87" s="410"/>
      <c r="AM87" s="296">
        <f>SUM(Y87:AL87)</f>
        <v>0</v>
      </c>
    </row>
    <row r="88" spans="1:40" s="283" customFormat="1" outlineLevel="1">
      <c r="A88" s="519"/>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19"/>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6"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19">
        <v>17</v>
      </c>
      <c r="B91" s="517" t="s">
        <v>112</v>
      </c>
      <c r="C91" s="291" t="s">
        <v>25</v>
      </c>
      <c r="D91" s="295">
        <v>0</v>
      </c>
      <c r="E91" s="295">
        <v>0</v>
      </c>
      <c r="F91" s="295">
        <v>0</v>
      </c>
      <c r="G91" s="295">
        <v>0</v>
      </c>
      <c r="H91" s="295">
        <v>0</v>
      </c>
      <c r="I91" s="295">
        <v>0</v>
      </c>
      <c r="J91" s="295">
        <v>0</v>
      </c>
      <c r="K91" s="295">
        <v>0</v>
      </c>
      <c r="L91" s="295">
        <v>0</v>
      </c>
      <c r="M91" s="295">
        <v>0</v>
      </c>
      <c r="N91" s="295">
        <v>12</v>
      </c>
      <c r="O91" s="295">
        <v>0</v>
      </c>
      <c r="P91" s="295">
        <v>0</v>
      </c>
      <c r="Q91" s="295">
        <v>0</v>
      </c>
      <c r="R91" s="295">
        <v>0</v>
      </c>
      <c r="S91" s="295">
        <v>0</v>
      </c>
      <c r="T91" s="295">
        <v>0</v>
      </c>
      <c r="U91" s="295">
        <v>0</v>
      </c>
      <c r="V91" s="295">
        <v>0</v>
      </c>
      <c r="W91" s="295">
        <v>0</v>
      </c>
      <c r="X91" s="295">
        <v>0</v>
      </c>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19">
        <v>18</v>
      </c>
      <c r="B94" s="517" t="s">
        <v>109</v>
      </c>
      <c r="C94" s="291" t="s">
        <v>25</v>
      </c>
      <c r="D94" s="295">
        <v>0</v>
      </c>
      <c r="E94" s="295">
        <v>0</v>
      </c>
      <c r="F94" s="295">
        <v>0</v>
      </c>
      <c r="G94" s="295">
        <v>0</v>
      </c>
      <c r="H94" s="295">
        <v>0</v>
      </c>
      <c r="I94" s="295">
        <v>0</v>
      </c>
      <c r="J94" s="295">
        <v>0</v>
      </c>
      <c r="K94" s="295">
        <v>0</v>
      </c>
      <c r="L94" s="295">
        <v>0</v>
      </c>
      <c r="M94" s="295">
        <v>0</v>
      </c>
      <c r="N94" s="295">
        <v>12</v>
      </c>
      <c r="O94" s="295">
        <v>0</v>
      </c>
      <c r="P94" s="295">
        <v>0</v>
      </c>
      <c r="Q94" s="295">
        <v>0</v>
      </c>
      <c r="R94" s="295">
        <v>0</v>
      </c>
      <c r="S94" s="295">
        <v>0</v>
      </c>
      <c r="T94" s="295">
        <v>0</v>
      </c>
      <c r="U94" s="295">
        <v>0</v>
      </c>
      <c r="V94" s="295">
        <v>0</v>
      </c>
      <c r="W94" s="295">
        <v>0</v>
      </c>
      <c r="X94" s="295">
        <v>0</v>
      </c>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19">
        <v>19</v>
      </c>
      <c r="B97" s="517" t="s">
        <v>111</v>
      </c>
      <c r="C97" s="291" t="s">
        <v>25</v>
      </c>
      <c r="D97" s="295">
        <v>0</v>
      </c>
      <c r="E97" s="295">
        <v>0</v>
      </c>
      <c r="F97" s="295">
        <v>0</v>
      </c>
      <c r="G97" s="295">
        <v>0</v>
      </c>
      <c r="H97" s="295">
        <v>0</v>
      </c>
      <c r="I97" s="295">
        <v>0</v>
      </c>
      <c r="J97" s="295">
        <v>0</v>
      </c>
      <c r="K97" s="295">
        <v>0</v>
      </c>
      <c r="L97" s="295">
        <v>0</v>
      </c>
      <c r="M97" s="295">
        <v>0</v>
      </c>
      <c r="N97" s="295">
        <v>12</v>
      </c>
      <c r="O97" s="295">
        <v>0</v>
      </c>
      <c r="P97" s="295">
        <v>0</v>
      </c>
      <c r="Q97" s="295">
        <v>0</v>
      </c>
      <c r="R97" s="295">
        <v>0</v>
      </c>
      <c r="S97" s="295">
        <v>0</v>
      </c>
      <c r="T97" s="295">
        <v>0</v>
      </c>
      <c r="U97" s="295">
        <v>0</v>
      </c>
      <c r="V97" s="295">
        <v>0</v>
      </c>
      <c r="W97" s="295">
        <v>0</v>
      </c>
      <c r="X97" s="295">
        <v>0</v>
      </c>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19">
        <v>20</v>
      </c>
      <c r="B100" s="517" t="s">
        <v>110</v>
      </c>
      <c r="C100" s="291" t="s">
        <v>25</v>
      </c>
      <c r="D100" s="295">
        <v>0</v>
      </c>
      <c r="E100" s="295">
        <v>0</v>
      </c>
      <c r="F100" s="295">
        <v>0</v>
      </c>
      <c r="G100" s="295">
        <v>0</v>
      </c>
      <c r="H100" s="295">
        <v>0</v>
      </c>
      <c r="I100" s="295">
        <v>0</v>
      </c>
      <c r="J100" s="295">
        <v>0</v>
      </c>
      <c r="K100" s="295">
        <v>0</v>
      </c>
      <c r="L100" s="295">
        <v>0</v>
      </c>
      <c r="M100" s="295">
        <v>0</v>
      </c>
      <c r="N100" s="295">
        <v>12</v>
      </c>
      <c r="O100" s="295">
        <v>0</v>
      </c>
      <c r="P100" s="295">
        <v>0</v>
      </c>
      <c r="Q100" s="295">
        <v>0</v>
      </c>
      <c r="R100" s="295">
        <v>0</v>
      </c>
      <c r="S100" s="295">
        <v>0</v>
      </c>
      <c r="T100" s="295">
        <v>0</v>
      </c>
      <c r="U100" s="295">
        <v>0</v>
      </c>
      <c r="V100" s="295">
        <v>0</v>
      </c>
      <c r="W100" s="295">
        <v>0</v>
      </c>
      <c r="X100" s="295">
        <v>0</v>
      </c>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5"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19">
        <v>21</v>
      </c>
      <c r="B105" s="517" t="s">
        <v>113</v>
      </c>
      <c r="C105" s="291" t="s">
        <v>25</v>
      </c>
      <c r="D105" s="295">
        <v>0</v>
      </c>
      <c r="E105" s="295">
        <v>0</v>
      </c>
      <c r="F105" s="295">
        <v>0</v>
      </c>
      <c r="G105" s="295">
        <v>0</v>
      </c>
      <c r="H105" s="295">
        <v>0</v>
      </c>
      <c r="I105" s="295">
        <v>0</v>
      </c>
      <c r="J105" s="295">
        <v>0</v>
      </c>
      <c r="K105" s="295">
        <v>0</v>
      </c>
      <c r="L105" s="295">
        <v>0</v>
      </c>
      <c r="M105" s="295">
        <v>0</v>
      </c>
      <c r="N105" s="291"/>
      <c r="O105" s="295">
        <v>0</v>
      </c>
      <c r="P105" s="295">
        <v>0</v>
      </c>
      <c r="Q105" s="295">
        <v>0</v>
      </c>
      <c r="R105" s="295">
        <v>0</v>
      </c>
      <c r="S105" s="295">
        <v>0</v>
      </c>
      <c r="T105" s="295">
        <v>0</v>
      </c>
      <c r="U105" s="295">
        <v>0</v>
      </c>
      <c r="V105" s="295">
        <v>0</v>
      </c>
      <c r="W105" s="295">
        <v>0</v>
      </c>
      <c r="X105" s="295">
        <v>0</v>
      </c>
      <c r="Y105" s="530">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1</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19">
        <v>22</v>
      </c>
      <c r="B108" s="517" t="s">
        <v>114</v>
      </c>
      <c r="C108" s="291" t="s">
        <v>25</v>
      </c>
      <c r="D108" s="295">
        <v>0</v>
      </c>
      <c r="E108" s="295">
        <v>0</v>
      </c>
      <c r="F108" s="295">
        <v>0</v>
      </c>
      <c r="G108" s="295">
        <v>0</v>
      </c>
      <c r="H108" s="295">
        <v>0</v>
      </c>
      <c r="I108" s="295">
        <v>0</v>
      </c>
      <c r="J108" s="295">
        <v>0</v>
      </c>
      <c r="K108" s="295">
        <v>0</v>
      </c>
      <c r="L108" s="295">
        <v>0</v>
      </c>
      <c r="M108" s="295">
        <v>0</v>
      </c>
      <c r="N108" s="291"/>
      <c r="O108" s="295">
        <v>0</v>
      </c>
      <c r="P108" s="295">
        <v>0</v>
      </c>
      <c r="Q108" s="295">
        <v>0</v>
      </c>
      <c r="R108" s="295">
        <v>0</v>
      </c>
      <c r="S108" s="295">
        <v>0</v>
      </c>
      <c r="T108" s="295">
        <v>0</v>
      </c>
      <c r="U108" s="295">
        <v>0</v>
      </c>
      <c r="V108" s="295">
        <v>0</v>
      </c>
      <c r="W108" s="295">
        <v>0</v>
      </c>
      <c r="X108" s="295">
        <v>0</v>
      </c>
      <c r="Y108" s="530">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1</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19">
        <v>23</v>
      </c>
      <c r="B111" s="517"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530">
        <v>1</v>
      </c>
      <c r="Z111" s="410"/>
      <c r="AA111" s="410"/>
      <c r="AB111" s="410"/>
      <c r="AC111" s="410"/>
      <c r="AD111" s="410"/>
      <c r="AE111" s="410"/>
      <c r="AF111" s="410"/>
      <c r="AG111" s="410"/>
      <c r="AH111" s="410"/>
      <c r="AI111" s="410"/>
      <c r="AJ111" s="410"/>
      <c r="AK111" s="410"/>
      <c r="AL111" s="410"/>
      <c r="AM111" s="296">
        <f>SUM(Y111:AL111)</f>
        <v>1</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1</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19">
        <v>24</v>
      </c>
      <c r="B114" s="517" t="s">
        <v>116</v>
      </c>
      <c r="C114" s="291" t="s">
        <v>25</v>
      </c>
      <c r="D114" s="295">
        <v>0</v>
      </c>
      <c r="E114" s="295">
        <v>0</v>
      </c>
      <c r="F114" s="295">
        <v>0</v>
      </c>
      <c r="G114" s="295">
        <v>0</v>
      </c>
      <c r="H114" s="295">
        <v>0</v>
      </c>
      <c r="I114" s="295">
        <v>0</v>
      </c>
      <c r="J114" s="295">
        <v>0</v>
      </c>
      <c r="K114" s="295">
        <v>0</v>
      </c>
      <c r="L114" s="295">
        <v>0</v>
      </c>
      <c r="M114" s="295">
        <v>0</v>
      </c>
      <c r="N114" s="291"/>
      <c r="O114" s="295">
        <v>0</v>
      </c>
      <c r="P114" s="295">
        <v>0</v>
      </c>
      <c r="Q114" s="295">
        <v>0</v>
      </c>
      <c r="R114" s="295">
        <v>0</v>
      </c>
      <c r="S114" s="295">
        <v>0</v>
      </c>
      <c r="T114" s="295">
        <v>0</v>
      </c>
      <c r="U114" s="295">
        <v>0</v>
      </c>
      <c r="V114" s="295">
        <v>0</v>
      </c>
      <c r="W114" s="295">
        <v>0</v>
      </c>
      <c r="X114" s="295">
        <v>0</v>
      </c>
      <c r="Y114" s="53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19">
        <v>25</v>
      </c>
      <c r="B118" s="517" t="s">
        <v>117</v>
      </c>
      <c r="C118" s="291" t="s">
        <v>25</v>
      </c>
      <c r="D118" s="295">
        <v>0</v>
      </c>
      <c r="E118" s="295">
        <v>0</v>
      </c>
      <c r="F118" s="295">
        <v>0</v>
      </c>
      <c r="G118" s="295">
        <v>0</v>
      </c>
      <c r="H118" s="295">
        <v>0</v>
      </c>
      <c r="I118" s="295">
        <v>0</v>
      </c>
      <c r="J118" s="295">
        <v>0</v>
      </c>
      <c r="K118" s="295">
        <v>0</v>
      </c>
      <c r="L118" s="295">
        <v>0</v>
      </c>
      <c r="M118" s="295">
        <v>0</v>
      </c>
      <c r="N118" s="295">
        <v>12</v>
      </c>
      <c r="O118" s="295">
        <v>0</v>
      </c>
      <c r="P118" s="295">
        <v>0</v>
      </c>
      <c r="Q118" s="295">
        <v>0</v>
      </c>
      <c r="R118" s="295">
        <v>0</v>
      </c>
      <c r="S118" s="295">
        <v>0</v>
      </c>
      <c r="T118" s="295">
        <v>0</v>
      </c>
      <c r="U118" s="295">
        <v>0</v>
      </c>
      <c r="V118" s="295">
        <v>0</v>
      </c>
      <c r="W118" s="295">
        <v>0</v>
      </c>
      <c r="X118" s="295">
        <v>0</v>
      </c>
      <c r="Y118" s="530">
        <v>1</v>
      </c>
      <c r="Z118" s="410"/>
      <c r="AA118" s="410"/>
      <c r="AB118" s="410"/>
      <c r="AC118" s="410"/>
      <c r="AD118" s="410"/>
      <c r="AE118" s="410"/>
      <c r="AF118" s="415"/>
      <c r="AG118" s="415"/>
      <c r="AH118" s="415"/>
      <c r="AI118" s="415"/>
      <c r="AJ118" s="415"/>
      <c r="AK118" s="415"/>
      <c r="AL118" s="415"/>
      <c r="AM118" s="296">
        <f>SUM(Y118:AL118)</f>
        <v>1</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1</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19">
        <v>26</v>
      </c>
      <c r="B121" s="517"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530">
        <v>1</v>
      </c>
      <c r="Z121" s="530"/>
      <c r="AA121" s="530"/>
      <c r="AB121" s="410"/>
      <c r="AC121" s="530"/>
      <c r="AD121" s="410"/>
      <c r="AE121" s="410"/>
      <c r="AF121" s="415"/>
      <c r="AG121" s="415"/>
      <c r="AH121" s="415"/>
      <c r="AI121" s="415"/>
      <c r="AJ121" s="415"/>
      <c r="AK121" s="415"/>
      <c r="AL121" s="415"/>
      <c r="AM121" s="296">
        <f>SUM(Y121:AL121)</f>
        <v>1</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1</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19">
        <v>27</v>
      </c>
      <c r="B124" s="517"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530">
        <v>1</v>
      </c>
      <c r="Z124" s="410"/>
      <c r="AA124" s="410"/>
      <c r="AB124" s="410"/>
      <c r="AC124" s="410"/>
      <c r="AD124" s="410"/>
      <c r="AE124" s="410"/>
      <c r="AF124" s="415"/>
      <c r="AG124" s="415"/>
      <c r="AH124" s="415"/>
      <c r="AI124" s="415"/>
      <c r="AJ124" s="415"/>
      <c r="AK124" s="415"/>
      <c r="AL124" s="415"/>
      <c r="AM124" s="296">
        <f>SUM(Y124:AL124)</f>
        <v>1</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1</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19">
        <v>28</v>
      </c>
      <c r="B127" s="517"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530">
        <v>1</v>
      </c>
      <c r="Z127" s="410"/>
      <c r="AA127" s="410"/>
      <c r="AB127" s="410"/>
      <c r="AC127" s="410"/>
      <c r="AD127" s="410"/>
      <c r="AE127" s="410"/>
      <c r="AF127" s="415"/>
      <c r="AG127" s="415"/>
      <c r="AH127" s="415"/>
      <c r="AI127" s="415"/>
      <c r="AJ127" s="415"/>
      <c r="AK127" s="415"/>
      <c r="AL127" s="415"/>
      <c r="AM127" s="296">
        <f>SUM(Y127:AL127)</f>
        <v>1</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1</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19">
        <v>29</v>
      </c>
      <c r="B130" s="517"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530">
        <v>1</v>
      </c>
      <c r="Z130" s="410"/>
      <c r="AA130" s="410"/>
      <c r="AB130" s="410"/>
      <c r="AC130" s="410"/>
      <c r="AD130" s="410"/>
      <c r="AE130" s="410"/>
      <c r="AF130" s="415"/>
      <c r="AG130" s="415"/>
      <c r="AH130" s="415"/>
      <c r="AI130" s="415"/>
      <c r="AJ130" s="415"/>
      <c r="AK130" s="415"/>
      <c r="AL130" s="415"/>
      <c r="AM130" s="296">
        <f>SUM(Y130:AL130)</f>
        <v>1</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1</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19">
        <v>30</v>
      </c>
      <c r="B133" s="517"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530">
        <v>1</v>
      </c>
      <c r="Z133" s="410"/>
      <c r="AA133" s="410"/>
      <c r="AB133" s="410"/>
      <c r="AC133" s="410"/>
      <c r="AD133" s="410"/>
      <c r="AE133" s="410"/>
      <c r="AF133" s="415"/>
      <c r="AG133" s="415"/>
      <c r="AH133" s="415"/>
      <c r="AI133" s="415"/>
      <c r="AJ133" s="415"/>
      <c r="AK133" s="415"/>
      <c r="AL133" s="415"/>
      <c r="AM133" s="296">
        <f>SUM(Y133:AL133)</f>
        <v>1</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1</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19">
        <v>31</v>
      </c>
      <c r="B136" s="517"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530">
        <v>1</v>
      </c>
      <c r="Z136" s="410"/>
      <c r="AA136" s="410"/>
      <c r="AB136" s="410"/>
      <c r="AC136" s="410"/>
      <c r="AD136" s="410"/>
      <c r="AE136" s="410"/>
      <c r="AF136" s="415"/>
      <c r="AG136" s="415"/>
      <c r="AH136" s="415"/>
      <c r="AI136" s="415"/>
      <c r="AJ136" s="415"/>
      <c r="AK136" s="415"/>
      <c r="AL136" s="415"/>
      <c r="AM136" s="296">
        <f>SUM(Y136:AL136)</f>
        <v>1</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1</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17"/>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19">
        <v>32</v>
      </c>
      <c r="B139" s="517"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530">
        <v>1</v>
      </c>
      <c r="Z139" s="410"/>
      <c r="AA139" s="410"/>
      <c r="AB139" s="410"/>
      <c r="AC139" s="410"/>
      <c r="AD139" s="410"/>
      <c r="AE139" s="410"/>
      <c r="AF139" s="415"/>
      <c r="AG139" s="415"/>
      <c r="AH139" s="415"/>
      <c r="AI139" s="415"/>
      <c r="AJ139" s="415"/>
      <c r="AK139" s="415"/>
      <c r="AL139" s="415"/>
      <c r="AM139" s="296">
        <f>SUM(Y139:AL139)</f>
        <v>1</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1</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19">
        <v>33</v>
      </c>
      <c r="B143" s="517"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530">
        <v>1</v>
      </c>
      <c r="Z143" s="410"/>
      <c r="AA143" s="410"/>
      <c r="AB143" s="410"/>
      <c r="AC143" s="410"/>
      <c r="AD143" s="410"/>
      <c r="AE143" s="410"/>
      <c r="AF143" s="415"/>
      <c r="AG143" s="415"/>
      <c r="AH143" s="415"/>
      <c r="AI143" s="415"/>
      <c r="AJ143" s="415"/>
      <c r="AK143" s="415"/>
      <c r="AL143" s="415"/>
      <c r="AM143" s="296">
        <f>SUM(Y143:AL143)</f>
        <v>1</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1</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17"/>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19">
        <v>34</v>
      </c>
      <c r="B146" s="517"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530">
        <v>1</v>
      </c>
      <c r="Z146" s="410"/>
      <c r="AA146" s="410"/>
      <c r="AB146" s="410"/>
      <c r="AC146" s="410"/>
      <c r="AD146" s="410"/>
      <c r="AE146" s="410"/>
      <c r="AF146" s="415"/>
      <c r="AG146" s="415"/>
      <c r="AH146" s="415"/>
      <c r="AI146" s="415"/>
      <c r="AJ146" s="415"/>
      <c r="AK146" s="415"/>
      <c r="AL146" s="415"/>
      <c r="AM146" s="296">
        <f>SUM(Y146:AL146)</f>
        <v>1</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1</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19">
        <v>35</v>
      </c>
      <c r="B149" s="517"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530">
        <v>1</v>
      </c>
      <c r="Z149" s="410"/>
      <c r="AA149" s="410"/>
      <c r="AB149" s="410"/>
      <c r="AC149" s="410"/>
      <c r="AD149" s="410"/>
      <c r="AE149" s="410"/>
      <c r="AF149" s="415"/>
      <c r="AG149" s="415"/>
      <c r="AH149" s="415"/>
      <c r="AI149" s="415"/>
      <c r="AJ149" s="415"/>
      <c r="AK149" s="415"/>
      <c r="AL149" s="415"/>
      <c r="AM149" s="296">
        <f>SUM(Y149:AL149)</f>
        <v>1</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1</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19">
        <v>36</v>
      </c>
      <c r="B153" s="517"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530">
        <v>1</v>
      </c>
      <c r="Z153" s="410"/>
      <c r="AA153" s="410"/>
      <c r="AB153" s="410"/>
      <c r="AC153" s="410"/>
      <c r="AD153" s="410"/>
      <c r="AE153" s="410"/>
      <c r="AF153" s="415"/>
      <c r="AG153" s="415"/>
      <c r="AH153" s="415"/>
      <c r="AI153" s="415"/>
      <c r="AJ153" s="415"/>
      <c r="AK153" s="415"/>
      <c r="AL153" s="415"/>
      <c r="AM153" s="296">
        <f>SUM(Y153:AL153)</f>
        <v>1</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1</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17"/>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19">
        <v>37</v>
      </c>
      <c r="B156" s="517"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530">
        <v>1</v>
      </c>
      <c r="Z156" s="410"/>
      <c r="AA156" s="410"/>
      <c r="AB156" s="410"/>
      <c r="AC156" s="410"/>
      <c r="AD156" s="410"/>
      <c r="AE156" s="410"/>
      <c r="AF156" s="415"/>
      <c r="AG156" s="415"/>
      <c r="AH156" s="415"/>
      <c r="AI156" s="415"/>
      <c r="AJ156" s="415"/>
      <c r="AK156" s="415"/>
      <c r="AL156" s="415"/>
      <c r="AM156" s="296">
        <f>SUM(Y156:AL156)</f>
        <v>1</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1</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19">
        <v>38</v>
      </c>
      <c r="B159" s="517"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530">
        <v>1</v>
      </c>
      <c r="Z159" s="410"/>
      <c r="AA159" s="410"/>
      <c r="AB159" s="410"/>
      <c r="AC159" s="410"/>
      <c r="AD159" s="410"/>
      <c r="AE159" s="410"/>
      <c r="AF159" s="415"/>
      <c r="AG159" s="415"/>
      <c r="AH159" s="415"/>
      <c r="AI159" s="415"/>
      <c r="AJ159" s="415"/>
      <c r="AK159" s="415"/>
      <c r="AL159" s="415"/>
      <c r="AM159" s="296">
        <f>SUM(Y159:AL159)</f>
        <v>1</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1</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19">
        <v>39</v>
      </c>
      <c r="B162" s="517"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530">
        <v>1</v>
      </c>
      <c r="Z162" s="410"/>
      <c r="AA162" s="410"/>
      <c r="AB162" s="410"/>
      <c r="AC162" s="410"/>
      <c r="AD162" s="410"/>
      <c r="AE162" s="410"/>
      <c r="AF162" s="415"/>
      <c r="AG162" s="415"/>
      <c r="AH162" s="415"/>
      <c r="AI162" s="415"/>
      <c r="AJ162" s="415"/>
      <c r="AK162" s="415"/>
      <c r="AL162" s="415"/>
      <c r="AM162" s="296">
        <f>SUM(Y162:AL162)</f>
        <v>1</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1</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19">
        <v>40</v>
      </c>
      <c r="B165" s="517"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530">
        <v>1</v>
      </c>
      <c r="Z165" s="410"/>
      <c r="AA165" s="410"/>
      <c r="AB165" s="410"/>
      <c r="AC165" s="410"/>
      <c r="AD165" s="410"/>
      <c r="AE165" s="410"/>
      <c r="AF165" s="415"/>
      <c r="AG165" s="415"/>
      <c r="AH165" s="415"/>
      <c r="AI165" s="415"/>
      <c r="AJ165" s="415"/>
      <c r="AK165" s="415"/>
      <c r="AL165" s="415"/>
      <c r="AM165" s="296">
        <f>SUM(Y165:AL165)</f>
        <v>1</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1</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19">
        <v>41</v>
      </c>
      <c r="B168" s="517"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530">
        <v>1</v>
      </c>
      <c r="Z168" s="410"/>
      <c r="AA168" s="410"/>
      <c r="AB168" s="410"/>
      <c r="AC168" s="410"/>
      <c r="AD168" s="410"/>
      <c r="AE168" s="410"/>
      <c r="AF168" s="415"/>
      <c r="AG168" s="415"/>
      <c r="AH168" s="415"/>
      <c r="AI168" s="415"/>
      <c r="AJ168" s="415"/>
      <c r="AK168" s="415"/>
      <c r="AL168" s="415"/>
      <c r="AM168" s="296">
        <f>SUM(Y168:AL168)</f>
        <v>1</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1</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19">
        <v>42</v>
      </c>
      <c r="B171" s="517"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530">
        <v>1</v>
      </c>
      <c r="Z171" s="410"/>
      <c r="AA171" s="410"/>
      <c r="AB171" s="410"/>
      <c r="AC171" s="410"/>
      <c r="AD171" s="410"/>
      <c r="AE171" s="410"/>
      <c r="AF171" s="415"/>
      <c r="AG171" s="415"/>
      <c r="AH171" s="415"/>
      <c r="AI171" s="415"/>
      <c r="AJ171" s="415"/>
      <c r="AK171" s="415"/>
      <c r="AL171" s="415"/>
      <c r="AM171" s="296">
        <f>SUM(Y171:AL171)</f>
        <v>1</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1</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19">
        <v>43</v>
      </c>
      <c r="B174" s="517"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530">
        <v>1</v>
      </c>
      <c r="Z174" s="410"/>
      <c r="AA174" s="410"/>
      <c r="AB174" s="410"/>
      <c r="AC174" s="410"/>
      <c r="AD174" s="410"/>
      <c r="AE174" s="410"/>
      <c r="AF174" s="415"/>
      <c r="AG174" s="415"/>
      <c r="AH174" s="415"/>
      <c r="AI174" s="415"/>
      <c r="AJ174" s="415"/>
      <c r="AK174" s="415"/>
      <c r="AL174" s="415"/>
      <c r="AM174" s="296">
        <f>SUM(Y174:AL174)</f>
        <v>1</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1</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19">
        <v>44</v>
      </c>
      <c r="B177" s="517"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530">
        <v>1</v>
      </c>
      <c r="Z177" s="410"/>
      <c r="AA177" s="410"/>
      <c r="AB177" s="410"/>
      <c r="AC177" s="410"/>
      <c r="AD177" s="410"/>
      <c r="AE177" s="410"/>
      <c r="AF177" s="415"/>
      <c r="AG177" s="415"/>
      <c r="AH177" s="415"/>
      <c r="AI177" s="415"/>
      <c r="AJ177" s="415"/>
      <c r="AK177" s="415"/>
      <c r="AL177" s="415"/>
      <c r="AM177" s="296">
        <f>SUM(Y177:AL177)</f>
        <v>1</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1</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19">
        <v>45</v>
      </c>
      <c r="B180" s="517"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530">
        <v>1</v>
      </c>
      <c r="Z180" s="410"/>
      <c r="AA180" s="410"/>
      <c r="AB180" s="410"/>
      <c r="AC180" s="410"/>
      <c r="AD180" s="410"/>
      <c r="AE180" s="410"/>
      <c r="AF180" s="415"/>
      <c r="AG180" s="415"/>
      <c r="AH180" s="415"/>
      <c r="AI180" s="415"/>
      <c r="AJ180" s="415"/>
      <c r="AK180" s="415"/>
      <c r="AL180" s="415"/>
      <c r="AM180" s="296">
        <f>SUM(Y180:AL180)</f>
        <v>1</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1</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19">
        <v>46</v>
      </c>
      <c r="B183" s="517"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530">
        <v>1</v>
      </c>
      <c r="Z183" s="410"/>
      <c r="AA183" s="410"/>
      <c r="AB183" s="410"/>
      <c r="AC183" s="410"/>
      <c r="AD183" s="410"/>
      <c r="AE183" s="410"/>
      <c r="AF183" s="415"/>
      <c r="AG183" s="415"/>
      <c r="AH183" s="415"/>
      <c r="AI183" s="415"/>
      <c r="AJ183" s="415"/>
      <c r="AK183" s="415"/>
      <c r="AL183" s="415"/>
      <c r="AM183" s="296">
        <f>SUM(Y183:AL183)</f>
        <v>1</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1</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19">
        <v>47</v>
      </c>
      <c r="B186" s="517"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530">
        <v>1</v>
      </c>
      <c r="Z186" s="410"/>
      <c r="AA186" s="410"/>
      <c r="AB186" s="410"/>
      <c r="AC186" s="410"/>
      <c r="AD186" s="410"/>
      <c r="AE186" s="410"/>
      <c r="AF186" s="415"/>
      <c r="AG186" s="415"/>
      <c r="AH186" s="415"/>
      <c r="AI186" s="415"/>
      <c r="AJ186" s="415"/>
      <c r="AK186" s="415"/>
      <c r="AL186" s="415"/>
      <c r="AM186" s="296">
        <f>SUM(Y186:AL186)</f>
        <v>1</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1</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19">
        <v>48</v>
      </c>
      <c r="B189" s="517"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530">
        <v>1</v>
      </c>
      <c r="Z189" s="410"/>
      <c r="AA189" s="410"/>
      <c r="AB189" s="410"/>
      <c r="AC189" s="410"/>
      <c r="AD189" s="410"/>
      <c r="AE189" s="410"/>
      <c r="AF189" s="415"/>
      <c r="AG189" s="415"/>
      <c r="AH189" s="415"/>
      <c r="AI189" s="415"/>
      <c r="AJ189" s="415"/>
      <c r="AK189" s="415"/>
      <c r="AL189" s="415"/>
      <c r="AM189" s="296">
        <f>SUM(Y189:AL189)</f>
        <v>1</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1</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19">
        <v>49</v>
      </c>
      <c r="B192" s="517"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530">
        <v>1</v>
      </c>
      <c r="Z192" s="410"/>
      <c r="AA192" s="410"/>
      <c r="AB192" s="410"/>
      <c r="AC192" s="410"/>
      <c r="AD192" s="410"/>
      <c r="AE192" s="410"/>
      <c r="AF192" s="415"/>
      <c r="AG192" s="415"/>
      <c r="AH192" s="415"/>
      <c r="AI192" s="415"/>
      <c r="AJ192" s="415"/>
      <c r="AK192" s="415"/>
      <c r="AL192" s="415"/>
      <c r="AM192" s="296">
        <f>SUM(Y192:AL192)</f>
        <v>1</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1</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4628244</v>
      </c>
      <c r="E195" s="329">
        <f t="shared" ref="E195:M195" si="477">SUM(E38:E193)</f>
        <v>4597964</v>
      </c>
      <c r="F195" s="329">
        <f t="shared" si="477"/>
        <v>4539903</v>
      </c>
      <c r="G195" s="329">
        <f t="shared" si="477"/>
        <v>4538313</v>
      </c>
      <c r="H195" s="329">
        <f t="shared" si="477"/>
        <v>4317761</v>
      </c>
      <c r="I195" s="329">
        <f t="shared" si="477"/>
        <v>4312063</v>
      </c>
      <c r="J195" s="329">
        <f t="shared" si="477"/>
        <v>4065105</v>
      </c>
      <c r="K195" s="329">
        <f t="shared" si="477"/>
        <v>4064956</v>
      </c>
      <c r="L195" s="329">
        <f t="shared" si="477"/>
        <v>4003379</v>
      </c>
      <c r="M195" s="329">
        <f t="shared" si="477"/>
        <v>3198416</v>
      </c>
      <c r="N195" s="329"/>
      <c r="O195" s="329">
        <f>SUM(O38:O193)</f>
        <v>617</v>
      </c>
      <c r="P195" s="329">
        <f t="shared" ref="P195:X195" si="478">SUM(P38:P193)</f>
        <v>613</v>
      </c>
      <c r="Q195" s="329">
        <f t="shared" si="478"/>
        <v>596</v>
      </c>
      <c r="R195" s="329">
        <f t="shared" si="478"/>
        <v>596</v>
      </c>
      <c r="S195" s="329">
        <f t="shared" si="478"/>
        <v>549</v>
      </c>
      <c r="T195" s="329">
        <f t="shared" si="478"/>
        <v>548</v>
      </c>
      <c r="U195" s="329">
        <f t="shared" si="478"/>
        <v>520</v>
      </c>
      <c r="V195" s="329">
        <f t="shared" si="478"/>
        <v>520</v>
      </c>
      <c r="W195" s="329">
        <f t="shared" si="478"/>
        <v>513</v>
      </c>
      <c r="X195" s="329">
        <f t="shared" si="478"/>
        <v>422</v>
      </c>
      <c r="Y195" s="329">
        <f>IF(Y36="kWh",SUMPRODUCT(D38:D193,Y38:Y193))</f>
        <v>563880</v>
      </c>
      <c r="Z195" s="329">
        <f>IF(Z36="kWh",SUMPRODUCT(D38:D193,Z38:Z193))</f>
        <v>648212.76144618564</v>
      </c>
      <c r="AA195" s="329">
        <f>IF(AA36="kw",SUMPRODUCT(N38:N193,O38:O193,AA38:AA193),SUMPRODUCT(D38:D193,AA38:AA193))</f>
        <v>4809.9405646506448</v>
      </c>
      <c r="AB195" s="329">
        <f>IF(AB36="kw",SUMPRODUCT(N38:N193,O38:O193,AB38:AB193),SUMPRODUCT(D38:D193,AB38:AB193))</f>
        <v>207.73460184098349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1006548.1082931462</v>
      </c>
      <c r="Z196" s="392">
        <f>HLOOKUP(Z35,'2. LRAMVA Threshold'!$B$42:$Q$53,7,FALSE)</f>
        <v>395891.49990205932</v>
      </c>
      <c r="AA196" s="392">
        <f>HLOOKUP(AA35,'2. LRAMVA Threshold'!$B$42:$Q$53,7,FALSE)</f>
        <v>1501.498994124122</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8"/>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2.2100000000000002E-2</v>
      </c>
      <c r="Z198" s="341">
        <f>HLOOKUP(Z$35,'3.  Distribution Rates'!$C$122:$P$133,7,FALSE)</f>
        <v>1.44E-2</v>
      </c>
      <c r="AA198" s="341">
        <f>HLOOKUP(AA$35,'3.  Distribution Rates'!$C$122:$P$133,7,FALSE)</f>
        <v>2.5605000000000002</v>
      </c>
      <c r="AB198" s="341">
        <f>HLOOKUP(AB$35,'3.  Distribution Rates'!$C$122:$P$133,7,FALSE)</f>
        <v>2.7214999999999998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8093.9292208898878</v>
      </c>
      <c r="Z199" s="378">
        <f>'4.  2011-2014 LRAM'!Z138*Z198</f>
        <v>6788.0828493659628</v>
      </c>
      <c r="AA199" s="378">
        <f>'4.  2011-2014 LRAM'!AA138*AA198</f>
        <v>19547.780302299056</v>
      </c>
      <c r="AB199" s="378">
        <f>'4.  2011-2014 LRAM'!AB138*AB198</f>
        <v>5027.7607178852977</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39457.553090440204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6769.3122248964619</v>
      </c>
      <c r="Z200" s="378">
        <f>'4.  2011-2014 LRAM'!Z267*Z198</f>
        <v>5379.7669178923143</v>
      </c>
      <c r="AA200" s="378">
        <f>'4.  2011-2014 LRAM'!AA267*AA198</f>
        <v>1988.7482775274405</v>
      </c>
      <c r="AB200" s="378">
        <f>'4.  2011-2014 LRAM'!AB267*AB198</f>
        <v>3446.8833554755415</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17584.710775791758</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6068.2088612605703</v>
      </c>
      <c r="Z201" s="378">
        <f>'4.  2011-2014 LRAM'!Z396*Z198</f>
        <v>7472.3919384467536</v>
      </c>
      <c r="AA201" s="378">
        <f>'4.  2011-2014 LRAM'!AA396*AA198</f>
        <v>4666.8675565559506</v>
      </c>
      <c r="AB201" s="378">
        <f>'4.  2011-2014 LRAM'!AB396*AB198</f>
        <v>7667.762324679029</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25875.230680942303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13680.429319602972</v>
      </c>
      <c r="Z202" s="378">
        <f>'4.  2011-2014 LRAM'!Z526*Z198</f>
        <v>14933.10045563532</v>
      </c>
      <c r="AA202" s="378">
        <f>'4.  2011-2014 LRAM'!AA526*AA198</f>
        <v>14377.05812118663</v>
      </c>
      <c r="AB202" s="378">
        <f>'4.  2011-2014 LRAM'!AB526*AB198</f>
        <v>1477.9334520639861</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44468.52134848891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12461.748000000001</v>
      </c>
      <c r="Z203" s="378">
        <f>Z195*Z198</f>
        <v>9334.2637648250729</v>
      </c>
      <c r="AA203" s="378">
        <f>AA195*AA198</f>
        <v>12315.852815787977</v>
      </c>
      <c r="AB203" s="378">
        <f t="shared" ref="AB203:AL203" si="479">AB195*AB198</f>
        <v>565.34971891023656</v>
      </c>
      <c r="AC203" s="378">
        <f t="shared" si="479"/>
        <v>0</v>
      </c>
      <c r="AD203" s="378">
        <f t="shared" si="479"/>
        <v>0</v>
      </c>
      <c r="AE203" s="378">
        <f t="shared" si="479"/>
        <v>0</v>
      </c>
      <c r="AF203" s="378">
        <f t="shared" si="479"/>
        <v>0</v>
      </c>
      <c r="AG203" s="378">
        <f t="shared" si="479"/>
        <v>0</v>
      </c>
      <c r="AH203" s="378">
        <f t="shared" si="479"/>
        <v>0</v>
      </c>
      <c r="AI203" s="378">
        <f t="shared" si="479"/>
        <v>0</v>
      </c>
      <c r="AJ203" s="378">
        <f t="shared" si="479"/>
        <v>0</v>
      </c>
      <c r="AK203" s="378">
        <f t="shared" si="479"/>
        <v>0</v>
      </c>
      <c r="AL203" s="378">
        <f t="shared" si="479"/>
        <v>0</v>
      </c>
      <c r="AM203" s="626">
        <f>SUM(Y203:AL203)</f>
        <v>34677.214299523286</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47073.62762664989</v>
      </c>
      <c r="Z204" s="346">
        <f>SUM(Z199:Z203)</f>
        <v>43907.60592616543</v>
      </c>
      <c r="AA204" s="346">
        <f t="shared" ref="AA204:AE204" si="480">SUM(AA199:AA203)</f>
        <v>52896.307073357049</v>
      </c>
      <c r="AB204" s="346">
        <f t="shared" si="480"/>
        <v>18185.689569014092</v>
      </c>
      <c r="AC204" s="346">
        <f t="shared" si="480"/>
        <v>0</v>
      </c>
      <c r="AD204" s="346">
        <f t="shared" si="480"/>
        <v>0</v>
      </c>
      <c r="AE204" s="346">
        <f t="shared" si="480"/>
        <v>0</v>
      </c>
      <c r="AF204" s="346">
        <f>SUM(AF199:AF203)</f>
        <v>0</v>
      </c>
      <c r="AG204" s="346">
        <f>SUM(AG199:AG203)</f>
        <v>0</v>
      </c>
      <c r="AH204" s="346">
        <f t="shared" ref="AH204:AL204" si="481">SUM(AH199:AH203)</f>
        <v>0</v>
      </c>
      <c r="AI204" s="346">
        <f t="shared" si="481"/>
        <v>0</v>
      </c>
      <c r="AJ204" s="346">
        <f t="shared" si="481"/>
        <v>0</v>
      </c>
      <c r="AK204" s="346">
        <f t="shared" si="481"/>
        <v>0</v>
      </c>
      <c r="AL204" s="346">
        <f t="shared" si="481"/>
        <v>0</v>
      </c>
      <c r="AM204" s="407">
        <f>SUM(AM199:AM203)</f>
        <v>162063.23019518645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22244.713193278534</v>
      </c>
      <c r="Z205" s="347">
        <f t="shared" ref="Z205:AE205" si="482">Z196*Z198</f>
        <v>5700.8375985896537</v>
      </c>
      <c r="AA205" s="347">
        <f t="shared" si="482"/>
        <v>3844.5881744548146</v>
      </c>
      <c r="AB205" s="347">
        <f t="shared" si="482"/>
        <v>0</v>
      </c>
      <c r="AC205" s="347">
        <f t="shared" si="482"/>
        <v>0</v>
      </c>
      <c r="AD205" s="347">
        <f t="shared" si="482"/>
        <v>0</v>
      </c>
      <c r="AE205" s="347">
        <f t="shared" si="482"/>
        <v>0</v>
      </c>
      <c r="AF205" s="347">
        <f>AF196*AF198</f>
        <v>0</v>
      </c>
      <c r="AG205" s="347">
        <f t="shared" ref="AG205:AL205" si="483">AG196*AG198</f>
        <v>0</v>
      </c>
      <c r="AH205" s="347">
        <f t="shared" si="483"/>
        <v>0</v>
      </c>
      <c r="AI205" s="347">
        <f t="shared" si="483"/>
        <v>0</v>
      </c>
      <c r="AJ205" s="347">
        <f t="shared" si="483"/>
        <v>0</v>
      </c>
      <c r="AK205" s="347">
        <f t="shared" si="483"/>
        <v>0</v>
      </c>
      <c r="AL205" s="347">
        <f t="shared" si="483"/>
        <v>0</v>
      </c>
      <c r="AM205" s="407">
        <f>SUM(Y205:AL205)</f>
        <v>31790.138966323</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130273.09122886346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551136</v>
      </c>
      <c r="Z208" s="291">
        <f>SUMPRODUCT(E38:E193,Z38:Z193)</f>
        <v>630676.76144618564</v>
      </c>
      <c r="AA208" s="291">
        <f>IF(AA36="kw",SUMPRODUCT(N38:N193,P38:P193,AA38:AA193),SUMPRODUCT(E38:E193,AA38:AA193))</f>
        <v>4809.9405646506448</v>
      </c>
      <c r="AB208" s="291">
        <f>IF(AB36="kw",SUMPRODUCT(N38:N193,P38:P193,AB38:AB193),SUMPRODUCT(E38:E193,AB38:AB193))</f>
        <v>207.73460184098349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549651</v>
      </c>
      <c r="Z209" s="291">
        <f>SUMPRODUCT(F38:F193,Z38:Z193)</f>
        <v>604707.65942588216</v>
      </c>
      <c r="AA209" s="291">
        <f>IF(AA36="kw",SUMPRODUCT(N38:N193,Q38:Q193,AA38:AA193),SUMPRODUCT(F38:F193,AA38:AA193))</f>
        <v>4694.9322246246984</v>
      </c>
      <c r="AB209" s="291">
        <f>IF(AB36="kw",SUMPRODUCT(N38:N193,Q38:Q193,AB38:AB193),SUMPRODUCT(F38:F193,AB38:AB193))</f>
        <v>202.42046086365602</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548061</v>
      </c>
      <c r="Z210" s="291">
        <f>SUMPRODUCT(G38:G193,Z38:Z193)</f>
        <v>604707.65942588216</v>
      </c>
      <c r="AA210" s="291">
        <f>IF(AA36="kw",SUMPRODUCT(N38:N193,R38:R193,AA38:AA193),SUMPRODUCT(G38:G193,AA38:AA193))</f>
        <v>4694.9322246246984</v>
      </c>
      <c r="AB210" s="291">
        <f>IF(AB36="kw",SUMPRODUCT(N38:N193,R38:R193,AB38:AB193),SUMPRODUCT(G38:G193,AB38:AB193))</f>
        <v>202.42046086365602</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541321</v>
      </c>
      <c r="Z211" s="291">
        <f>SUMPRODUCT(H38:H193,Z38:Z193)</f>
        <v>461453.61942588218</v>
      </c>
      <c r="AA211" s="291">
        <f>IF(AA36="kw",SUMPRODUCT(N38:N193,S38:S193,AA38:AA193),SUMPRODUCT(H38:H193,AA38:AA193))</f>
        <v>4512.7722246246985</v>
      </c>
      <c r="AB211" s="291">
        <f>IF(AB36="kw",SUMPRODUCT(N38:N193,S38:S193,AB38:AB193),SUMPRODUCT(H38:H193,AB38:AB193))</f>
        <v>202.42046086365602</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535623</v>
      </c>
      <c r="Z212" s="326">
        <f>SUMPRODUCT(I38:I193,Z38:Z193)</f>
        <v>461453.61942588218</v>
      </c>
      <c r="AA212" s="326">
        <f>IF(AA36="kw",SUMPRODUCT(N38:N193,T38:T193,AA38:AA193),SUMPRODUCT(I38:I193,AA38:AA193))</f>
        <v>4512.7722246246985</v>
      </c>
      <c r="AB212" s="326">
        <f>IF(AB36="kw",SUMPRODUCT(N38:N193,T38:T193,AB38:AB193),SUMPRODUCT(I38:I193,AB38:AB193))</f>
        <v>202.42046086365602</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2" t="s">
        <v>211</v>
      </c>
      <c r="C217" s="814" t="s">
        <v>33</v>
      </c>
      <c r="D217" s="284" t="s">
        <v>422</v>
      </c>
      <c r="E217" s="816" t="s">
        <v>209</v>
      </c>
      <c r="F217" s="817"/>
      <c r="G217" s="817"/>
      <c r="H217" s="817"/>
      <c r="I217" s="817"/>
      <c r="J217" s="817"/>
      <c r="K217" s="817"/>
      <c r="L217" s="817"/>
      <c r="M217" s="818"/>
      <c r="N217" s="819" t="s">
        <v>213</v>
      </c>
      <c r="O217" s="284" t="s">
        <v>423</v>
      </c>
      <c r="P217" s="816" t="s">
        <v>212</v>
      </c>
      <c r="Q217" s="817"/>
      <c r="R217" s="817"/>
      <c r="S217" s="817"/>
      <c r="T217" s="817"/>
      <c r="U217" s="817"/>
      <c r="V217" s="817"/>
      <c r="W217" s="817"/>
      <c r="X217" s="818"/>
      <c r="Y217" s="809" t="s">
        <v>243</v>
      </c>
      <c r="Z217" s="810"/>
      <c r="AA217" s="810"/>
      <c r="AB217" s="810"/>
      <c r="AC217" s="810"/>
      <c r="AD217" s="810"/>
      <c r="AE217" s="810"/>
      <c r="AF217" s="810"/>
      <c r="AG217" s="810"/>
      <c r="AH217" s="810"/>
      <c r="AI217" s="810"/>
      <c r="AJ217" s="810"/>
      <c r="AK217" s="810"/>
      <c r="AL217" s="810"/>
      <c r="AM217" s="811"/>
    </row>
    <row r="218" spans="1:39" ht="60.75" customHeight="1">
      <c r="B218" s="813"/>
      <c r="C218" s="815"/>
      <c r="D218" s="285">
        <v>2016</v>
      </c>
      <c r="E218" s="285">
        <v>2017</v>
      </c>
      <c r="F218" s="285">
        <v>2018</v>
      </c>
      <c r="G218" s="285">
        <v>2019</v>
      </c>
      <c r="H218" s="285">
        <v>2020</v>
      </c>
      <c r="I218" s="285">
        <v>2021</v>
      </c>
      <c r="J218" s="285">
        <v>2022</v>
      </c>
      <c r="K218" s="285">
        <v>2023</v>
      </c>
      <c r="L218" s="285">
        <v>2024</v>
      </c>
      <c r="M218" s="285">
        <v>2025</v>
      </c>
      <c r="N218" s="82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999 kW</v>
      </c>
      <c r="AB218" s="285" t="str">
        <f>'1.  LRAMVA Summary'!G52</f>
        <v>GS&gt;1000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5"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19">
        <v>1</v>
      </c>
      <c r="B221" s="517"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4">Z221</f>
        <v>0</v>
      </c>
      <c r="AA222" s="411">
        <f t="shared" ref="AA222" si="485">AA221</f>
        <v>0</v>
      </c>
      <c r="AB222" s="411">
        <f t="shared" ref="AB222" si="486">AB221</f>
        <v>0</v>
      </c>
      <c r="AC222" s="411">
        <f t="shared" ref="AC222" si="487">AC221</f>
        <v>0</v>
      </c>
      <c r="AD222" s="411">
        <f t="shared" ref="AD222" si="488">AD221</f>
        <v>0</v>
      </c>
      <c r="AE222" s="411">
        <f t="shared" ref="AE222" si="489">AE221</f>
        <v>0</v>
      </c>
      <c r="AF222" s="411">
        <f t="shared" ref="AF222" si="490">AF221</f>
        <v>0</v>
      </c>
      <c r="AG222" s="411">
        <f t="shared" ref="AG222" si="491">AG221</f>
        <v>0</v>
      </c>
      <c r="AH222" s="411">
        <f t="shared" ref="AH222" si="492">AH221</f>
        <v>0</v>
      </c>
      <c r="AI222" s="411">
        <f t="shared" ref="AI222" si="493">AI221</f>
        <v>0</v>
      </c>
      <c r="AJ222" s="411">
        <f t="shared" ref="AJ222" si="494">AJ221</f>
        <v>0</v>
      </c>
      <c r="AK222" s="411">
        <f t="shared" ref="AK222" si="495">AK221</f>
        <v>0</v>
      </c>
      <c r="AL222" s="411">
        <f t="shared" ref="AL222" si="49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19">
        <v>2</v>
      </c>
      <c r="B224" s="517"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7">Z224</f>
        <v>0</v>
      </c>
      <c r="AA225" s="411">
        <f t="shared" ref="AA225" si="498">AA224</f>
        <v>0</v>
      </c>
      <c r="AB225" s="411">
        <f t="shared" ref="AB225" si="499">AB224</f>
        <v>0</v>
      </c>
      <c r="AC225" s="411">
        <f t="shared" ref="AC225" si="500">AC224</f>
        <v>0</v>
      </c>
      <c r="AD225" s="411">
        <f t="shared" ref="AD225" si="501">AD224</f>
        <v>0</v>
      </c>
      <c r="AE225" s="411">
        <f t="shared" ref="AE225" si="502">AE224</f>
        <v>0</v>
      </c>
      <c r="AF225" s="411">
        <f t="shared" ref="AF225" si="503">AF224</f>
        <v>0</v>
      </c>
      <c r="AG225" s="411">
        <f t="shared" ref="AG225" si="504">AG224</f>
        <v>0</v>
      </c>
      <c r="AH225" s="411">
        <f t="shared" ref="AH225" si="505">AH224</f>
        <v>0</v>
      </c>
      <c r="AI225" s="411">
        <f t="shared" ref="AI225" si="506">AI224</f>
        <v>0</v>
      </c>
      <c r="AJ225" s="411">
        <f t="shared" ref="AJ225" si="507">AJ224</f>
        <v>0</v>
      </c>
      <c r="AK225" s="411">
        <f t="shared" ref="AK225" si="508">AK224</f>
        <v>0</v>
      </c>
      <c r="AL225" s="411">
        <f t="shared" ref="AL225" si="50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19">
        <v>3</v>
      </c>
      <c r="B227" s="517"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10">Z227</f>
        <v>0</v>
      </c>
      <c r="AA228" s="411">
        <f t="shared" ref="AA228" si="511">AA227</f>
        <v>0</v>
      </c>
      <c r="AB228" s="411">
        <f t="shared" ref="AB228" si="512">AB227</f>
        <v>0</v>
      </c>
      <c r="AC228" s="411">
        <f t="shared" ref="AC228" si="513">AC227</f>
        <v>0</v>
      </c>
      <c r="AD228" s="411">
        <f t="shared" ref="AD228" si="514">AD227</f>
        <v>0</v>
      </c>
      <c r="AE228" s="411">
        <f t="shared" ref="AE228" si="515">AE227</f>
        <v>0</v>
      </c>
      <c r="AF228" s="411">
        <f t="shared" ref="AF228" si="516">AF227</f>
        <v>0</v>
      </c>
      <c r="AG228" s="411">
        <f t="shared" ref="AG228" si="517">AG227</f>
        <v>0</v>
      </c>
      <c r="AH228" s="411">
        <f t="shared" ref="AH228" si="518">AH227</f>
        <v>0</v>
      </c>
      <c r="AI228" s="411">
        <f t="shared" ref="AI228" si="519">AI227</f>
        <v>0</v>
      </c>
      <c r="AJ228" s="411">
        <f t="shared" ref="AJ228" si="520">AJ227</f>
        <v>0</v>
      </c>
      <c r="AK228" s="411">
        <f t="shared" ref="AK228" si="521">AK227</f>
        <v>0</v>
      </c>
      <c r="AL228" s="411">
        <f t="shared" ref="AL228" si="52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19">
        <v>4</v>
      </c>
      <c r="B230" s="517"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3">Z230</f>
        <v>0</v>
      </c>
      <c r="AA231" s="411">
        <f t="shared" ref="AA231" si="524">AA230</f>
        <v>0</v>
      </c>
      <c r="AB231" s="411">
        <f t="shared" ref="AB231" si="525">AB230</f>
        <v>0</v>
      </c>
      <c r="AC231" s="411">
        <f t="shared" ref="AC231" si="526">AC230</f>
        <v>0</v>
      </c>
      <c r="AD231" s="411">
        <f t="shared" ref="AD231" si="527">AD230</f>
        <v>0</v>
      </c>
      <c r="AE231" s="411">
        <f t="shared" ref="AE231" si="528">AE230</f>
        <v>0</v>
      </c>
      <c r="AF231" s="411">
        <f t="shared" ref="AF231" si="529">AF230</f>
        <v>0</v>
      </c>
      <c r="AG231" s="411">
        <f t="shared" ref="AG231" si="530">AG230</f>
        <v>0</v>
      </c>
      <c r="AH231" s="411">
        <f t="shared" ref="AH231" si="531">AH230</f>
        <v>0</v>
      </c>
      <c r="AI231" s="411">
        <f t="shared" ref="AI231" si="532">AI230</f>
        <v>0</v>
      </c>
      <c r="AJ231" s="411">
        <f t="shared" ref="AJ231" si="533">AJ230</f>
        <v>0</v>
      </c>
      <c r="AK231" s="411">
        <f t="shared" ref="AK231" si="534">AK230</f>
        <v>0</v>
      </c>
      <c r="AL231" s="411">
        <f t="shared" ref="AL231" si="53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19">
        <v>5</v>
      </c>
      <c r="B233" s="517"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6">Z233</f>
        <v>0</v>
      </c>
      <c r="AA234" s="411">
        <f t="shared" ref="AA234" si="537">AA233</f>
        <v>0</v>
      </c>
      <c r="AB234" s="411">
        <f t="shared" ref="AB234" si="538">AB233</f>
        <v>0</v>
      </c>
      <c r="AC234" s="411">
        <f t="shared" ref="AC234" si="539">AC233</f>
        <v>0</v>
      </c>
      <c r="AD234" s="411">
        <f t="shared" ref="AD234" si="540">AD233</f>
        <v>0</v>
      </c>
      <c r="AE234" s="411">
        <f t="shared" ref="AE234" si="541">AE233</f>
        <v>0</v>
      </c>
      <c r="AF234" s="411">
        <f t="shared" ref="AF234" si="542">AF233</f>
        <v>0</v>
      </c>
      <c r="AG234" s="411">
        <f t="shared" ref="AG234" si="543">AG233</f>
        <v>0</v>
      </c>
      <c r="AH234" s="411">
        <f t="shared" ref="AH234" si="544">AH233</f>
        <v>0</v>
      </c>
      <c r="AI234" s="411">
        <f t="shared" ref="AI234" si="545">AI233</f>
        <v>0</v>
      </c>
      <c r="AJ234" s="411">
        <f t="shared" ref="AJ234" si="546">AJ233</f>
        <v>0</v>
      </c>
      <c r="AK234" s="411">
        <f t="shared" ref="AK234" si="547">AK233</f>
        <v>0</v>
      </c>
      <c r="AL234" s="411">
        <f t="shared" ref="AL234" si="54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19">
        <v>6</v>
      </c>
      <c r="B237" s="517"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9">Z237</f>
        <v>0</v>
      </c>
      <c r="AA238" s="411">
        <f t="shared" ref="AA238" si="550">AA237</f>
        <v>0</v>
      </c>
      <c r="AB238" s="411">
        <f t="shared" ref="AB238" si="551">AB237</f>
        <v>0</v>
      </c>
      <c r="AC238" s="411">
        <f t="shared" ref="AC238" si="552">AC237</f>
        <v>0</v>
      </c>
      <c r="AD238" s="411">
        <f t="shared" ref="AD238" si="553">AD237</f>
        <v>0</v>
      </c>
      <c r="AE238" s="411">
        <f t="shared" ref="AE238" si="554">AE237</f>
        <v>0</v>
      </c>
      <c r="AF238" s="411">
        <f t="shared" ref="AF238" si="555">AF237</f>
        <v>0</v>
      </c>
      <c r="AG238" s="411">
        <f t="shared" ref="AG238" si="556">AG237</f>
        <v>0</v>
      </c>
      <c r="AH238" s="411">
        <f t="shared" ref="AH238" si="557">AH237</f>
        <v>0</v>
      </c>
      <c r="AI238" s="411">
        <f t="shared" ref="AI238" si="558">AI237</f>
        <v>0</v>
      </c>
      <c r="AJ238" s="411">
        <f t="shared" ref="AJ238" si="559">AJ237</f>
        <v>0</v>
      </c>
      <c r="AK238" s="411">
        <f t="shared" ref="AK238" si="560">AK237</f>
        <v>0</v>
      </c>
      <c r="AL238" s="411">
        <f t="shared" ref="AL238" si="56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19">
        <v>7</v>
      </c>
      <c r="B240" s="517"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2">Z240</f>
        <v>0</v>
      </c>
      <c r="AA241" s="411">
        <f t="shared" ref="AA241" si="563">AA240</f>
        <v>0</v>
      </c>
      <c r="AB241" s="411">
        <f t="shared" ref="AB241" si="564">AB240</f>
        <v>0</v>
      </c>
      <c r="AC241" s="411">
        <f t="shared" ref="AC241" si="565">AC240</f>
        <v>0</v>
      </c>
      <c r="AD241" s="411">
        <f t="shared" ref="AD241" si="566">AD240</f>
        <v>0</v>
      </c>
      <c r="AE241" s="411">
        <f t="shared" ref="AE241" si="567">AE240</f>
        <v>0</v>
      </c>
      <c r="AF241" s="411">
        <f t="shared" ref="AF241" si="568">AF240</f>
        <v>0</v>
      </c>
      <c r="AG241" s="411">
        <f t="shared" ref="AG241" si="569">AG240</f>
        <v>0</v>
      </c>
      <c r="AH241" s="411">
        <f t="shared" ref="AH241" si="570">AH240</f>
        <v>0</v>
      </c>
      <c r="AI241" s="411">
        <f t="shared" ref="AI241" si="571">AI240</f>
        <v>0</v>
      </c>
      <c r="AJ241" s="411">
        <f t="shared" ref="AJ241" si="572">AJ240</f>
        <v>0</v>
      </c>
      <c r="AK241" s="411">
        <f t="shared" ref="AK241" si="573">AK240</f>
        <v>0</v>
      </c>
      <c r="AL241" s="411">
        <f t="shared" ref="AL241" si="57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19">
        <v>8</v>
      </c>
      <c r="B243" s="517"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5">Z243</f>
        <v>0</v>
      </c>
      <c r="AA244" s="411">
        <f t="shared" ref="AA244" si="576">AA243</f>
        <v>0</v>
      </c>
      <c r="AB244" s="411">
        <f t="shared" ref="AB244" si="577">AB243</f>
        <v>0</v>
      </c>
      <c r="AC244" s="411">
        <f t="shared" ref="AC244" si="578">AC243</f>
        <v>0</v>
      </c>
      <c r="AD244" s="411">
        <f t="shared" ref="AD244" si="579">AD243</f>
        <v>0</v>
      </c>
      <c r="AE244" s="411">
        <f t="shared" ref="AE244" si="580">AE243</f>
        <v>0</v>
      </c>
      <c r="AF244" s="411">
        <f t="shared" ref="AF244" si="581">AF243</f>
        <v>0</v>
      </c>
      <c r="AG244" s="411">
        <f t="shared" ref="AG244" si="582">AG243</f>
        <v>0</v>
      </c>
      <c r="AH244" s="411">
        <f t="shared" ref="AH244" si="583">AH243</f>
        <v>0</v>
      </c>
      <c r="AI244" s="411">
        <f t="shared" ref="AI244" si="584">AI243</f>
        <v>0</v>
      </c>
      <c r="AJ244" s="411">
        <f t="shared" ref="AJ244" si="585">AJ243</f>
        <v>0</v>
      </c>
      <c r="AK244" s="411">
        <f t="shared" ref="AK244" si="586">AK243</f>
        <v>0</v>
      </c>
      <c r="AL244" s="411">
        <f t="shared" ref="AL244" si="58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19">
        <v>9</v>
      </c>
      <c r="B246" s="517"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8">Z246</f>
        <v>0</v>
      </c>
      <c r="AA247" s="411">
        <f t="shared" ref="AA247" si="589">AA246</f>
        <v>0</v>
      </c>
      <c r="AB247" s="411">
        <f t="shared" ref="AB247" si="590">AB246</f>
        <v>0</v>
      </c>
      <c r="AC247" s="411">
        <f t="shared" ref="AC247" si="591">AC246</f>
        <v>0</v>
      </c>
      <c r="AD247" s="411">
        <f t="shared" ref="AD247" si="592">AD246</f>
        <v>0</v>
      </c>
      <c r="AE247" s="411">
        <f t="shared" ref="AE247" si="593">AE246</f>
        <v>0</v>
      </c>
      <c r="AF247" s="411">
        <f t="shared" ref="AF247" si="594">AF246</f>
        <v>0</v>
      </c>
      <c r="AG247" s="411">
        <f t="shared" ref="AG247" si="595">AG246</f>
        <v>0</v>
      </c>
      <c r="AH247" s="411">
        <f t="shared" ref="AH247" si="596">AH246</f>
        <v>0</v>
      </c>
      <c r="AI247" s="411">
        <f t="shared" ref="AI247" si="597">AI246</f>
        <v>0</v>
      </c>
      <c r="AJ247" s="411">
        <f t="shared" ref="AJ247" si="598">AJ246</f>
        <v>0</v>
      </c>
      <c r="AK247" s="411">
        <f t="shared" ref="AK247" si="599">AK246</f>
        <v>0</v>
      </c>
      <c r="AL247" s="411">
        <f t="shared" ref="AL247" si="60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19">
        <v>10</v>
      </c>
      <c r="B249" s="517"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01">Z249</f>
        <v>0</v>
      </c>
      <c r="AA250" s="411">
        <f t="shared" ref="AA250" si="602">AA249</f>
        <v>0</v>
      </c>
      <c r="AB250" s="411">
        <f t="shared" ref="AB250" si="603">AB249</f>
        <v>0</v>
      </c>
      <c r="AC250" s="411">
        <f t="shared" ref="AC250" si="604">AC249</f>
        <v>0</v>
      </c>
      <c r="AD250" s="411">
        <f t="shared" ref="AD250" si="605">AD249</f>
        <v>0</v>
      </c>
      <c r="AE250" s="411">
        <f t="shared" ref="AE250" si="606">AE249</f>
        <v>0</v>
      </c>
      <c r="AF250" s="411">
        <f t="shared" ref="AF250" si="607">AF249</f>
        <v>0</v>
      </c>
      <c r="AG250" s="411">
        <f t="shared" ref="AG250" si="608">AG249</f>
        <v>0</v>
      </c>
      <c r="AH250" s="411">
        <f t="shared" ref="AH250" si="609">AH249</f>
        <v>0</v>
      </c>
      <c r="AI250" s="411">
        <f t="shared" ref="AI250" si="610">AI249</f>
        <v>0</v>
      </c>
      <c r="AJ250" s="411">
        <f t="shared" ref="AJ250" si="611">AJ249</f>
        <v>0</v>
      </c>
      <c r="AK250" s="411">
        <f t="shared" ref="AK250" si="612">AK249</f>
        <v>0</v>
      </c>
      <c r="AL250" s="411">
        <f t="shared" ref="AL250" si="61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19">
        <v>11</v>
      </c>
      <c r="B253" s="517"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4">Z253</f>
        <v>0</v>
      </c>
      <c r="AA254" s="411">
        <f t="shared" ref="AA254" si="615">AA253</f>
        <v>0</v>
      </c>
      <c r="AB254" s="411">
        <f t="shared" ref="AB254" si="616">AB253</f>
        <v>0</v>
      </c>
      <c r="AC254" s="411">
        <f t="shared" ref="AC254" si="617">AC253</f>
        <v>0</v>
      </c>
      <c r="AD254" s="411">
        <f t="shared" ref="AD254" si="618">AD253</f>
        <v>0</v>
      </c>
      <c r="AE254" s="411">
        <f t="shared" ref="AE254" si="619">AE253</f>
        <v>0</v>
      </c>
      <c r="AF254" s="411">
        <f t="shared" ref="AF254" si="620">AF253</f>
        <v>0</v>
      </c>
      <c r="AG254" s="411">
        <f t="shared" ref="AG254" si="621">AG253</f>
        <v>0</v>
      </c>
      <c r="AH254" s="411">
        <f t="shared" ref="AH254" si="622">AH253</f>
        <v>0</v>
      </c>
      <c r="AI254" s="411">
        <f t="shared" ref="AI254" si="623">AI253</f>
        <v>0</v>
      </c>
      <c r="AJ254" s="411">
        <f t="shared" ref="AJ254" si="624">AJ253</f>
        <v>0</v>
      </c>
      <c r="AK254" s="411">
        <f t="shared" ref="AK254" si="625">AK253</f>
        <v>0</v>
      </c>
      <c r="AL254" s="411">
        <f t="shared" ref="AL254" si="62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19">
        <v>12</v>
      </c>
      <c r="B256" s="517"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7">Z256</f>
        <v>0</v>
      </c>
      <c r="AA257" s="411">
        <f t="shared" ref="AA257" si="628">AA256</f>
        <v>0</v>
      </c>
      <c r="AB257" s="411">
        <f t="shared" ref="AB257" si="629">AB256</f>
        <v>0</v>
      </c>
      <c r="AC257" s="411">
        <f t="shared" ref="AC257" si="630">AC256</f>
        <v>0</v>
      </c>
      <c r="AD257" s="411">
        <f t="shared" ref="AD257" si="631">AD256</f>
        <v>0</v>
      </c>
      <c r="AE257" s="411">
        <f t="shared" ref="AE257" si="632">AE256</f>
        <v>0</v>
      </c>
      <c r="AF257" s="411">
        <f t="shared" ref="AF257" si="633">AF256</f>
        <v>0</v>
      </c>
      <c r="AG257" s="411">
        <f t="shared" ref="AG257" si="634">AG256</f>
        <v>0</v>
      </c>
      <c r="AH257" s="411">
        <f t="shared" ref="AH257" si="635">AH256</f>
        <v>0</v>
      </c>
      <c r="AI257" s="411">
        <f t="shared" ref="AI257" si="636">AI256</f>
        <v>0</v>
      </c>
      <c r="AJ257" s="411">
        <f t="shared" ref="AJ257" si="637">AJ256</f>
        <v>0</v>
      </c>
      <c r="AK257" s="411">
        <f t="shared" ref="AK257" si="638">AK256</f>
        <v>0</v>
      </c>
      <c r="AL257" s="411">
        <f t="shared" ref="AL257" si="63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19">
        <v>13</v>
      </c>
      <c r="B259" s="517"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40">Z259</f>
        <v>0</v>
      </c>
      <c r="AA260" s="411">
        <f t="shared" ref="AA260" si="641">AA259</f>
        <v>0</v>
      </c>
      <c r="AB260" s="411">
        <f t="shared" ref="AB260" si="642">AB259</f>
        <v>0</v>
      </c>
      <c r="AC260" s="411">
        <f t="shared" ref="AC260" si="643">AC259</f>
        <v>0</v>
      </c>
      <c r="AD260" s="411">
        <f t="shared" ref="AD260" si="644">AD259</f>
        <v>0</v>
      </c>
      <c r="AE260" s="411">
        <f t="shared" ref="AE260" si="645">AE259</f>
        <v>0</v>
      </c>
      <c r="AF260" s="411">
        <f t="shared" ref="AF260" si="646">AF259</f>
        <v>0</v>
      </c>
      <c r="AG260" s="411">
        <f t="shared" ref="AG260" si="647">AG259</f>
        <v>0</v>
      </c>
      <c r="AH260" s="411">
        <f t="shared" ref="AH260" si="648">AH259</f>
        <v>0</v>
      </c>
      <c r="AI260" s="411">
        <f t="shared" ref="AI260" si="649">AI259</f>
        <v>0</v>
      </c>
      <c r="AJ260" s="411">
        <f t="shared" ref="AJ260" si="650">AJ259</f>
        <v>0</v>
      </c>
      <c r="AK260" s="411">
        <f t="shared" ref="AK260" si="651">AK259</f>
        <v>0</v>
      </c>
      <c r="AL260" s="411">
        <f t="shared" ref="AL260" si="65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19">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3">Z263</f>
        <v>0</v>
      </c>
      <c r="AA264" s="411">
        <f t="shared" ref="AA264" si="654">AA263</f>
        <v>0</v>
      </c>
      <c r="AB264" s="411">
        <f t="shared" ref="AB264" si="655">AB263</f>
        <v>0</v>
      </c>
      <c r="AC264" s="411">
        <f t="shared" ref="AC264" si="656">AC263</f>
        <v>0</v>
      </c>
      <c r="AD264" s="411">
        <f t="shared" ref="AD264" si="657">AD263</f>
        <v>0</v>
      </c>
      <c r="AE264" s="411">
        <f t="shared" ref="AE264" si="658">AE263</f>
        <v>0</v>
      </c>
      <c r="AF264" s="411">
        <f t="shared" ref="AF264" si="659">AF263</f>
        <v>0</v>
      </c>
      <c r="AG264" s="411">
        <f t="shared" ref="AG264" si="660">AG263</f>
        <v>0</v>
      </c>
      <c r="AH264" s="411">
        <f t="shared" ref="AH264" si="661">AH263</f>
        <v>0</v>
      </c>
      <c r="AI264" s="411">
        <f t="shared" ref="AI264" si="662">AI263</f>
        <v>0</v>
      </c>
      <c r="AJ264" s="411">
        <f t="shared" ref="AJ264" si="663">AJ263</f>
        <v>0</v>
      </c>
      <c r="AK264" s="411">
        <f t="shared" ref="AK264" si="664">AK263</f>
        <v>0</v>
      </c>
      <c r="AL264" s="411">
        <f t="shared" ref="AL264" si="665">AL263</f>
        <v>0</v>
      </c>
      <c r="AM264" s="297"/>
    </row>
    <row r="265" spans="1:40" outlineLevel="1">
      <c r="A265" s="520"/>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0"/>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4"/>
      <c r="AN266" s="628"/>
    </row>
    <row r="267" spans="1:40" outlineLevel="1">
      <c r="A267" s="519">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6">Z267</f>
        <v>0</v>
      </c>
      <c r="AA268" s="411">
        <f t="shared" si="666"/>
        <v>0</v>
      </c>
      <c r="AB268" s="411">
        <f t="shared" si="666"/>
        <v>0</v>
      </c>
      <c r="AC268" s="411">
        <f t="shared" si="666"/>
        <v>0</v>
      </c>
      <c r="AD268" s="411">
        <f t="shared" si="666"/>
        <v>0</v>
      </c>
      <c r="AE268" s="411">
        <f t="shared" si="666"/>
        <v>0</v>
      </c>
      <c r="AF268" s="411">
        <f t="shared" si="666"/>
        <v>0</v>
      </c>
      <c r="AG268" s="411">
        <f t="shared" si="666"/>
        <v>0</v>
      </c>
      <c r="AH268" s="411">
        <f t="shared" si="666"/>
        <v>0</v>
      </c>
      <c r="AI268" s="411">
        <f t="shared" si="666"/>
        <v>0</v>
      </c>
      <c r="AJ268" s="411">
        <f t="shared" si="666"/>
        <v>0</v>
      </c>
      <c r="AK268" s="411">
        <f t="shared" si="666"/>
        <v>0</v>
      </c>
      <c r="AL268" s="411">
        <f t="shared" si="66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19">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19"/>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7">Z270</f>
        <v>0</v>
      </c>
      <c r="AA271" s="411">
        <f t="shared" si="667"/>
        <v>0</v>
      </c>
      <c r="AB271" s="411">
        <f t="shared" si="667"/>
        <v>0</v>
      </c>
      <c r="AC271" s="411">
        <f t="shared" si="667"/>
        <v>0</v>
      </c>
      <c r="AD271" s="411">
        <f t="shared" si="667"/>
        <v>0</v>
      </c>
      <c r="AE271" s="411">
        <f t="shared" si="667"/>
        <v>0</v>
      </c>
      <c r="AF271" s="411">
        <f t="shared" si="667"/>
        <v>0</v>
      </c>
      <c r="AG271" s="411">
        <f t="shared" si="667"/>
        <v>0</v>
      </c>
      <c r="AH271" s="411">
        <f t="shared" si="667"/>
        <v>0</v>
      </c>
      <c r="AI271" s="411">
        <f t="shared" si="667"/>
        <v>0</v>
      </c>
      <c r="AJ271" s="411">
        <f t="shared" si="667"/>
        <v>0</v>
      </c>
      <c r="AK271" s="411">
        <f t="shared" si="667"/>
        <v>0</v>
      </c>
      <c r="AL271" s="411">
        <f t="shared" si="667"/>
        <v>0</v>
      </c>
      <c r="AM271" s="297"/>
    </row>
    <row r="272" spans="1:40" s="283" customFormat="1" outlineLevel="1">
      <c r="A272" s="519"/>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6"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19">
        <v>17</v>
      </c>
      <c r="B274" s="517"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8">Z274</f>
        <v>0</v>
      </c>
      <c r="AA275" s="411">
        <f t="shared" si="668"/>
        <v>0</v>
      </c>
      <c r="AB275" s="411">
        <f t="shared" si="668"/>
        <v>0</v>
      </c>
      <c r="AC275" s="411">
        <f t="shared" si="668"/>
        <v>0</v>
      </c>
      <c r="AD275" s="411">
        <f t="shared" si="668"/>
        <v>0</v>
      </c>
      <c r="AE275" s="411">
        <f t="shared" si="668"/>
        <v>0</v>
      </c>
      <c r="AF275" s="411">
        <f t="shared" si="668"/>
        <v>0</v>
      </c>
      <c r="AG275" s="411">
        <f t="shared" si="668"/>
        <v>0</v>
      </c>
      <c r="AH275" s="411">
        <f t="shared" si="668"/>
        <v>0</v>
      </c>
      <c r="AI275" s="411">
        <f t="shared" si="668"/>
        <v>0</v>
      </c>
      <c r="AJ275" s="411">
        <f t="shared" si="668"/>
        <v>0</v>
      </c>
      <c r="AK275" s="411">
        <f t="shared" si="668"/>
        <v>0</v>
      </c>
      <c r="AL275" s="411">
        <f t="shared" si="66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19">
        <v>18</v>
      </c>
      <c r="B277" s="517"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9">Z277</f>
        <v>0</v>
      </c>
      <c r="AA278" s="411">
        <f t="shared" si="669"/>
        <v>0</v>
      </c>
      <c r="AB278" s="411">
        <f t="shared" si="669"/>
        <v>0</v>
      </c>
      <c r="AC278" s="411">
        <f t="shared" si="669"/>
        <v>0</v>
      </c>
      <c r="AD278" s="411">
        <f t="shared" si="669"/>
        <v>0</v>
      </c>
      <c r="AE278" s="411">
        <f t="shared" si="669"/>
        <v>0</v>
      </c>
      <c r="AF278" s="411">
        <f t="shared" si="669"/>
        <v>0</v>
      </c>
      <c r="AG278" s="411">
        <f t="shared" si="669"/>
        <v>0</v>
      </c>
      <c r="AH278" s="411">
        <f t="shared" si="669"/>
        <v>0</v>
      </c>
      <c r="AI278" s="411">
        <f t="shared" si="669"/>
        <v>0</v>
      </c>
      <c r="AJ278" s="411">
        <f t="shared" si="669"/>
        <v>0</v>
      </c>
      <c r="AK278" s="411">
        <f t="shared" si="669"/>
        <v>0</v>
      </c>
      <c r="AL278" s="411">
        <f t="shared" si="669"/>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19">
        <v>19</v>
      </c>
      <c r="B280" s="517"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70">Z280</f>
        <v>0</v>
      </c>
      <c r="AA281" s="411">
        <f t="shared" si="670"/>
        <v>0</v>
      </c>
      <c r="AB281" s="411">
        <f t="shared" si="670"/>
        <v>0</v>
      </c>
      <c r="AC281" s="411">
        <f t="shared" si="670"/>
        <v>0</v>
      </c>
      <c r="AD281" s="411">
        <f t="shared" si="670"/>
        <v>0</v>
      </c>
      <c r="AE281" s="411">
        <f t="shared" si="670"/>
        <v>0</v>
      </c>
      <c r="AF281" s="411">
        <f t="shared" si="670"/>
        <v>0</v>
      </c>
      <c r="AG281" s="411">
        <f t="shared" si="670"/>
        <v>0</v>
      </c>
      <c r="AH281" s="411">
        <f t="shared" si="670"/>
        <v>0</v>
      </c>
      <c r="AI281" s="411">
        <f t="shared" si="670"/>
        <v>0</v>
      </c>
      <c r="AJ281" s="411">
        <f t="shared" si="670"/>
        <v>0</v>
      </c>
      <c r="AK281" s="411">
        <f t="shared" si="670"/>
        <v>0</v>
      </c>
      <c r="AL281" s="411">
        <f t="shared" si="670"/>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19">
        <v>20</v>
      </c>
      <c r="B283" s="517"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71">Y283</f>
        <v>0</v>
      </c>
      <c r="Z284" s="411">
        <f t="shared" si="671"/>
        <v>0</v>
      </c>
      <c r="AA284" s="411">
        <f t="shared" si="671"/>
        <v>0</v>
      </c>
      <c r="AB284" s="411">
        <f t="shared" si="671"/>
        <v>0</v>
      </c>
      <c r="AC284" s="411">
        <f t="shared" si="671"/>
        <v>0</v>
      </c>
      <c r="AD284" s="411">
        <f t="shared" si="671"/>
        <v>0</v>
      </c>
      <c r="AE284" s="411">
        <f t="shared" si="671"/>
        <v>0</v>
      </c>
      <c r="AF284" s="411">
        <f t="shared" si="671"/>
        <v>0</v>
      </c>
      <c r="AG284" s="411">
        <f t="shared" si="671"/>
        <v>0</v>
      </c>
      <c r="AH284" s="411">
        <f t="shared" si="671"/>
        <v>0</v>
      </c>
      <c r="AI284" s="411">
        <f t="shared" si="671"/>
        <v>0</v>
      </c>
      <c r="AJ284" s="411">
        <f t="shared" si="671"/>
        <v>0</v>
      </c>
      <c r="AK284" s="411">
        <f t="shared" si="671"/>
        <v>0</v>
      </c>
      <c r="AL284" s="411">
        <f t="shared" si="671"/>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5"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19">
        <v>21</v>
      </c>
      <c r="B288" s="517"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672">Z288</f>
        <v>0</v>
      </c>
      <c r="AA289" s="411">
        <f t="shared" ref="AA289" si="673">AA288</f>
        <v>0</v>
      </c>
      <c r="AB289" s="411">
        <f t="shared" ref="AB289" si="674">AB288</f>
        <v>0</v>
      </c>
      <c r="AC289" s="411">
        <f t="shared" ref="AC289" si="675">AC288</f>
        <v>0</v>
      </c>
      <c r="AD289" s="411">
        <f t="shared" ref="AD289" si="676">AD288</f>
        <v>0</v>
      </c>
      <c r="AE289" s="411">
        <f t="shared" ref="AE289" si="677">AE288</f>
        <v>0</v>
      </c>
      <c r="AF289" s="411">
        <f t="shared" ref="AF289" si="678">AF288</f>
        <v>0</v>
      </c>
      <c r="AG289" s="411">
        <f t="shared" ref="AG289" si="679">AG288</f>
        <v>0</v>
      </c>
      <c r="AH289" s="411">
        <f t="shared" ref="AH289" si="680">AH288</f>
        <v>0</v>
      </c>
      <c r="AI289" s="411">
        <f t="shared" ref="AI289" si="681">AI288</f>
        <v>0</v>
      </c>
      <c r="AJ289" s="411">
        <f t="shared" ref="AJ289" si="682">AJ288</f>
        <v>0</v>
      </c>
      <c r="AK289" s="411">
        <f t="shared" ref="AK289" si="683">AK288</f>
        <v>0</v>
      </c>
      <c r="AL289" s="411">
        <f t="shared" ref="AL289" si="684">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19">
        <v>22</v>
      </c>
      <c r="B291" s="517"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685">Z291</f>
        <v>0</v>
      </c>
      <c r="AA292" s="411">
        <f t="shared" ref="AA292" si="686">AA291</f>
        <v>0</v>
      </c>
      <c r="AB292" s="411">
        <f t="shared" ref="AB292" si="687">AB291</f>
        <v>0</v>
      </c>
      <c r="AC292" s="411">
        <f t="shared" ref="AC292" si="688">AC291</f>
        <v>0</v>
      </c>
      <c r="AD292" s="411">
        <f t="shared" ref="AD292" si="689">AD291</f>
        <v>0</v>
      </c>
      <c r="AE292" s="411">
        <f t="shared" ref="AE292" si="690">AE291</f>
        <v>0</v>
      </c>
      <c r="AF292" s="411">
        <f t="shared" ref="AF292" si="691">AF291</f>
        <v>0</v>
      </c>
      <c r="AG292" s="411">
        <f t="shared" ref="AG292" si="692">AG291</f>
        <v>0</v>
      </c>
      <c r="AH292" s="411">
        <f t="shared" ref="AH292" si="693">AH291</f>
        <v>0</v>
      </c>
      <c r="AI292" s="411">
        <f t="shared" ref="AI292" si="694">AI291</f>
        <v>0</v>
      </c>
      <c r="AJ292" s="411">
        <f t="shared" ref="AJ292" si="695">AJ291</f>
        <v>0</v>
      </c>
      <c r="AK292" s="411">
        <f t="shared" ref="AK292" si="696">AK291</f>
        <v>0</v>
      </c>
      <c r="AL292" s="411">
        <f t="shared" ref="AL292" si="697">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19">
        <v>23</v>
      </c>
      <c r="B294" s="517"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698">Z294</f>
        <v>0</v>
      </c>
      <c r="AA295" s="411">
        <f t="shared" ref="AA295" si="699">AA294</f>
        <v>0</v>
      </c>
      <c r="AB295" s="411">
        <f t="shared" ref="AB295" si="700">AB294</f>
        <v>0</v>
      </c>
      <c r="AC295" s="411">
        <f t="shared" ref="AC295" si="701">AC294</f>
        <v>0</v>
      </c>
      <c r="AD295" s="411">
        <f t="shared" ref="AD295" si="702">AD294</f>
        <v>0</v>
      </c>
      <c r="AE295" s="411">
        <f t="shared" ref="AE295" si="703">AE294</f>
        <v>0</v>
      </c>
      <c r="AF295" s="411">
        <f t="shared" ref="AF295" si="704">AF294</f>
        <v>0</v>
      </c>
      <c r="AG295" s="411">
        <f t="shared" ref="AG295" si="705">AG294</f>
        <v>0</v>
      </c>
      <c r="AH295" s="411">
        <f t="shared" ref="AH295" si="706">AH294</f>
        <v>0</v>
      </c>
      <c r="AI295" s="411">
        <f t="shared" ref="AI295" si="707">AI294</f>
        <v>0</v>
      </c>
      <c r="AJ295" s="411">
        <f t="shared" ref="AJ295" si="708">AJ294</f>
        <v>0</v>
      </c>
      <c r="AK295" s="411">
        <f t="shared" ref="AK295" si="709">AK294</f>
        <v>0</v>
      </c>
      <c r="AL295" s="411">
        <f t="shared" ref="AL295" si="710">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19">
        <v>24</v>
      </c>
      <c r="B297" s="517"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11">Z297</f>
        <v>0</v>
      </c>
      <c r="AA298" s="411">
        <f t="shared" ref="AA298" si="712">AA297</f>
        <v>0</v>
      </c>
      <c r="AB298" s="411">
        <f t="shared" ref="AB298" si="713">AB297</f>
        <v>0</v>
      </c>
      <c r="AC298" s="411">
        <f t="shared" ref="AC298" si="714">AC297</f>
        <v>0</v>
      </c>
      <c r="AD298" s="411">
        <f t="shared" ref="AD298" si="715">AD297</f>
        <v>0</v>
      </c>
      <c r="AE298" s="411">
        <f t="shared" ref="AE298" si="716">AE297</f>
        <v>0</v>
      </c>
      <c r="AF298" s="411">
        <f t="shared" ref="AF298" si="717">AF297</f>
        <v>0</v>
      </c>
      <c r="AG298" s="411">
        <f t="shared" ref="AG298" si="718">AG297</f>
        <v>0</v>
      </c>
      <c r="AH298" s="411">
        <f t="shared" ref="AH298" si="719">AH297</f>
        <v>0</v>
      </c>
      <c r="AI298" s="411">
        <f t="shared" ref="AI298" si="720">AI297</f>
        <v>0</v>
      </c>
      <c r="AJ298" s="411">
        <f t="shared" ref="AJ298" si="721">AJ297</f>
        <v>0</v>
      </c>
      <c r="AK298" s="411">
        <f t="shared" ref="AK298" si="722">AK297</f>
        <v>0</v>
      </c>
      <c r="AL298" s="411">
        <f t="shared" ref="AL298" si="72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19">
        <v>25</v>
      </c>
      <c r="B301" s="517"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24">Z301</f>
        <v>0</v>
      </c>
      <c r="AA302" s="411">
        <f t="shared" ref="AA302" si="725">AA301</f>
        <v>0</v>
      </c>
      <c r="AB302" s="411">
        <f t="shared" ref="AB302" si="726">AB301</f>
        <v>0</v>
      </c>
      <c r="AC302" s="411">
        <f t="shared" ref="AC302" si="727">AC301</f>
        <v>0</v>
      </c>
      <c r="AD302" s="411">
        <f t="shared" ref="AD302" si="728">AD301</f>
        <v>0</v>
      </c>
      <c r="AE302" s="411">
        <f t="shared" ref="AE302" si="729">AE301</f>
        <v>0</v>
      </c>
      <c r="AF302" s="411">
        <f t="shared" ref="AF302" si="730">AF301</f>
        <v>0</v>
      </c>
      <c r="AG302" s="411">
        <f t="shared" ref="AG302" si="731">AG301</f>
        <v>0</v>
      </c>
      <c r="AH302" s="411">
        <f t="shared" ref="AH302" si="732">AH301</f>
        <v>0</v>
      </c>
      <c r="AI302" s="411">
        <f t="shared" ref="AI302" si="733">AI301</f>
        <v>0</v>
      </c>
      <c r="AJ302" s="411">
        <f t="shared" ref="AJ302" si="734">AJ301</f>
        <v>0</v>
      </c>
      <c r="AK302" s="411">
        <f t="shared" ref="AK302" si="735">AK301</f>
        <v>0</v>
      </c>
      <c r="AL302" s="411">
        <f t="shared" ref="AL302" si="736">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19">
        <v>26</v>
      </c>
      <c r="B304" s="517"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37">Z304</f>
        <v>0</v>
      </c>
      <c r="AA305" s="411">
        <f t="shared" ref="AA305" si="738">AA304</f>
        <v>0</v>
      </c>
      <c r="AB305" s="411">
        <f t="shared" ref="AB305" si="739">AB304</f>
        <v>0</v>
      </c>
      <c r="AC305" s="411">
        <f t="shared" ref="AC305" si="740">AC304</f>
        <v>0</v>
      </c>
      <c r="AD305" s="411">
        <f t="shared" ref="AD305" si="741">AD304</f>
        <v>0</v>
      </c>
      <c r="AE305" s="411">
        <f t="shared" ref="AE305" si="742">AE304</f>
        <v>0</v>
      </c>
      <c r="AF305" s="411">
        <f t="shared" ref="AF305" si="743">AF304</f>
        <v>0</v>
      </c>
      <c r="AG305" s="411">
        <f t="shared" ref="AG305" si="744">AG304</f>
        <v>0</v>
      </c>
      <c r="AH305" s="411">
        <f t="shared" ref="AH305" si="745">AH304</f>
        <v>0</v>
      </c>
      <c r="AI305" s="411">
        <f t="shared" ref="AI305" si="746">AI304</f>
        <v>0</v>
      </c>
      <c r="AJ305" s="411">
        <f t="shared" ref="AJ305" si="747">AJ304</f>
        <v>0</v>
      </c>
      <c r="AK305" s="411">
        <f t="shared" ref="AK305" si="748">AK304</f>
        <v>0</v>
      </c>
      <c r="AL305" s="411">
        <f t="shared" ref="AL305" si="749">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19">
        <v>27</v>
      </c>
      <c r="B307" s="517"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750">Z307</f>
        <v>0</v>
      </c>
      <c r="AA308" s="411">
        <f t="shared" ref="AA308" si="751">AA307</f>
        <v>0</v>
      </c>
      <c r="AB308" s="411">
        <f t="shared" ref="AB308" si="752">AB307</f>
        <v>0</v>
      </c>
      <c r="AC308" s="411">
        <f t="shared" ref="AC308" si="753">AC307</f>
        <v>0</v>
      </c>
      <c r="AD308" s="411">
        <f t="shared" ref="AD308" si="754">AD307</f>
        <v>0</v>
      </c>
      <c r="AE308" s="411">
        <f t="shared" ref="AE308" si="755">AE307</f>
        <v>0</v>
      </c>
      <c r="AF308" s="411">
        <f t="shared" ref="AF308" si="756">AF307</f>
        <v>0</v>
      </c>
      <c r="AG308" s="411">
        <f t="shared" ref="AG308" si="757">AG307</f>
        <v>0</v>
      </c>
      <c r="AH308" s="411">
        <f t="shared" ref="AH308" si="758">AH307</f>
        <v>0</v>
      </c>
      <c r="AI308" s="411">
        <f t="shared" ref="AI308" si="759">AI307</f>
        <v>0</v>
      </c>
      <c r="AJ308" s="411">
        <f t="shared" ref="AJ308" si="760">AJ307</f>
        <v>0</v>
      </c>
      <c r="AK308" s="411">
        <f t="shared" ref="AK308" si="761">AK307</f>
        <v>0</v>
      </c>
      <c r="AL308" s="411">
        <f t="shared" ref="AL308" si="762">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19">
        <v>28</v>
      </c>
      <c r="B310" s="517"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763">Z310</f>
        <v>0</v>
      </c>
      <c r="AA311" s="411">
        <f t="shared" ref="AA311" si="764">AA310</f>
        <v>0</v>
      </c>
      <c r="AB311" s="411">
        <f t="shared" ref="AB311" si="765">AB310</f>
        <v>0</v>
      </c>
      <c r="AC311" s="411">
        <f t="shared" ref="AC311" si="766">AC310</f>
        <v>0</v>
      </c>
      <c r="AD311" s="411">
        <f t="shared" ref="AD311" si="767">AD310</f>
        <v>0</v>
      </c>
      <c r="AE311" s="411">
        <f t="shared" ref="AE311" si="768">AE310</f>
        <v>0</v>
      </c>
      <c r="AF311" s="411">
        <f t="shared" ref="AF311" si="769">AF310</f>
        <v>0</v>
      </c>
      <c r="AG311" s="411">
        <f t="shared" ref="AG311" si="770">AG310</f>
        <v>0</v>
      </c>
      <c r="AH311" s="411">
        <f t="shared" ref="AH311" si="771">AH310</f>
        <v>0</v>
      </c>
      <c r="AI311" s="411">
        <f t="shared" ref="AI311" si="772">AI310</f>
        <v>0</v>
      </c>
      <c r="AJ311" s="411">
        <f t="shared" ref="AJ311" si="773">AJ310</f>
        <v>0</v>
      </c>
      <c r="AK311" s="411">
        <f t="shared" ref="AK311" si="774">AK310</f>
        <v>0</v>
      </c>
      <c r="AL311" s="411">
        <f t="shared" ref="AL311" si="775">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19">
        <v>29</v>
      </c>
      <c r="B313" s="517"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776">Z313</f>
        <v>0</v>
      </c>
      <c r="AA314" s="411">
        <f t="shared" ref="AA314" si="777">AA313</f>
        <v>0</v>
      </c>
      <c r="AB314" s="411">
        <f t="shared" ref="AB314" si="778">AB313</f>
        <v>0</v>
      </c>
      <c r="AC314" s="411">
        <f t="shared" ref="AC314" si="779">AC313</f>
        <v>0</v>
      </c>
      <c r="AD314" s="411">
        <f t="shared" ref="AD314" si="780">AD313</f>
        <v>0</v>
      </c>
      <c r="AE314" s="411">
        <f t="shared" ref="AE314" si="781">AE313</f>
        <v>0</v>
      </c>
      <c r="AF314" s="411">
        <f t="shared" ref="AF314" si="782">AF313</f>
        <v>0</v>
      </c>
      <c r="AG314" s="411">
        <f t="shared" ref="AG314" si="783">AG313</f>
        <v>0</v>
      </c>
      <c r="AH314" s="411">
        <f t="shared" ref="AH314" si="784">AH313</f>
        <v>0</v>
      </c>
      <c r="AI314" s="411">
        <f t="shared" ref="AI314" si="785">AI313</f>
        <v>0</v>
      </c>
      <c r="AJ314" s="411">
        <f t="shared" ref="AJ314" si="786">AJ313</f>
        <v>0</v>
      </c>
      <c r="AK314" s="411">
        <f t="shared" ref="AK314" si="787">AK313</f>
        <v>0</v>
      </c>
      <c r="AL314" s="411">
        <f t="shared" ref="AL314" si="788">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19">
        <v>30</v>
      </c>
      <c r="B316" s="517"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789">Z316</f>
        <v>0</v>
      </c>
      <c r="AA317" s="411">
        <f t="shared" ref="AA317" si="790">AA316</f>
        <v>0</v>
      </c>
      <c r="AB317" s="411">
        <f t="shared" ref="AB317" si="791">AB316</f>
        <v>0</v>
      </c>
      <c r="AC317" s="411">
        <f t="shared" ref="AC317" si="792">AC316</f>
        <v>0</v>
      </c>
      <c r="AD317" s="411">
        <f t="shared" ref="AD317" si="793">AD316</f>
        <v>0</v>
      </c>
      <c r="AE317" s="411">
        <f t="shared" ref="AE317" si="794">AE316</f>
        <v>0</v>
      </c>
      <c r="AF317" s="411">
        <f t="shared" ref="AF317" si="795">AF316</f>
        <v>0</v>
      </c>
      <c r="AG317" s="411">
        <f t="shared" ref="AG317" si="796">AG316</f>
        <v>0</v>
      </c>
      <c r="AH317" s="411">
        <f t="shared" ref="AH317" si="797">AH316</f>
        <v>0</v>
      </c>
      <c r="AI317" s="411">
        <f t="shared" ref="AI317" si="798">AI316</f>
        <v>0</v>
      </c>
      <c r="AJ317" s="411">
        <f t="shared" ref="AJ317" si="799">AJ316</f>
        <v>0</v>
      </c>
      <c r="AK317" s="411">
        <f t="shared" ref="AK317" si="800">AK316</f>
        <v>0</v>
      </c>
      <c r="AL317" s="411">
        <f t="shared" ref="AL317" si="801">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19">
        <v>31</v>
      </c>
      <c r="B319" s="517"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02">Z319</f>
        <v>0</v>
      </c>
      <c r="AA320" s="411">
        <f t="shared" ref="AA320" si="803">AA319</f>
        <v>0</v>
      </c>
      <c r="AB320" s="411">
        <f t="shared" ref="AB320" si="804">AB319</f>
        <v>0</v>
      </c>
      <c r="AC320" s="411">
        <f t="shared" ref="AC320" si="805">AC319</f>
        <v>0</v>
      </c>
      <c r="AD320" s="411">
        <f t="shared" ref="AD320" si="806">AD319</f>
        <v>0</v>
      </c>
      <c r="AE320" s="411">
        <f t="shared" ref="AE320" si="807">AE319</f>
        <v>0</v>
      </c>
      <c r="AF320" s="411">
        <f t="shared" ref="AF320" si="808">AF319</f>
        <v>0</v>
      </c>
      <c r="AG320" s="411">
        <f t="shared" ref="AG320" si="809">AG319</f>
        <v>0</v>
      </c>
      <c r="AH320" s="411">
        <f t="shared" ref="AH320" si="810">AH319</f>
        <v>0</v>
      </c>
      <c r="AI320" s="411">
        <f t="shared" ref="AI320" si="811">AI319</f>
        <v>0</v>
      </c>
      <c r="AJ320" s="411">
        <f t="shared" ref="AJ320" si="812">AJ319</f>
        <v>0</v>
      </c>
      <c r="AK320" s="411">
        <f t="shared" ref="AK320" si="813">AK319</f>
        <v>0</v>
      </c>
      <c r="AL320" s="411">
        <f t="shared" ref="AL320" si="814">AL319</f>
        <v>0</v>
      </c>
      <c r="AM320" s="306"/>
    </row>
    <row r="321" spans="1:39" outlineLevel="1">
      <c r="B321" s="517"/>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19">
        <v>32</v>
      </c>
      <c r="B322" s="517"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15">Z322</f>
        <v>0</v>
      </c>
      <c r="AA323" s="411">
        <f t="shared" ref="AA323" si="816">AA322</f>
        <v>0</v>
      </c>
      <c r="AB323" s="411">
        <f t="shared" ref="AB323" si="817">AB322</f>
        <v>0</v>
      </c>
      <c r="AC323" s="411">
        <f t="shared" ref="AC323" si="818">AC322</f>
        <v>0</v>
      </c>
      <c r="AD323" s="411">
        <f t="shared" ref="AD323" si="819">AD322</f>
        <v>0</v>
      </c>
      <c r="AE323" s="411">
        <f t="shared" ref="AE323" si="820">AE322</f>
        <v>0</v>
      </c>
      <c r="AF323" s="411">
        <f t="shared" ref="AF323" si="821">AF322</f>
        <v>0</v>
      </c>
      <c r="AG323" s="411">
        <f t="shared" ref="AG323" si="822">AG322</f>
        <v>0</v>
      </c>
      <c r="AH323" s="411">
        <f t="shared" ref="AH323" si="823">AH322</f>
        <v>0</v>
      </c>
      <c r="AI323" s="411">
        <f t="shared" ref="AI323" si="824">AI322</f>
        <v>0</v>
      </c>
      <c r="AJ323" s="411">
        <f t="shared" ref="AJ323" si="825">AJ322</f>
        <v>0</v>
      </c>
      <c r="AK323" s="411">
        <f t="shared" ref="AK323" si="826">AK322</f>
        <v>0</v>
      </c>
      <c r="AL323" s="411">
        <f t="shared" ref="AL323" si="827">AL322</f>
        <v>0</v>
      </c>
      <c r="AM323" s="306"/>
    </row>
    <row r="324" spans="1:39" outlineLevel="1">
      <c r="B324" s="517"/>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19">
        <v>33</v>
      </c>
      <c r="B326" s="517"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28">Z326</f>
        <v>0</v>
      </c>
      <c r="AA327" s="411">
        <f t="shared" ref="AA327" si="829">AA326</f>
        <v>0</v>
      </c>
      <c r="AB327" s="411">
        <f t="shared" ref="AB327" si="830">AB326</f>
        <v>0</v>
      </c>
      <c r="AC327" s="411">
        <f t="shared" ref="AC327" si="831">AC326</f>
        <v>0</v>
      </c>
      <c r="AD327" s="411">
        <f t="shared" ref="AD327" si="832">AD326</f>
        <v>0</v>
      </c>
      <c r="AE327" s="411">
        <f t="shared" ref="AE327" si="833">AE326</f>
        <v>0</v>
      </c>
      <c r="AF327" s="411">
        <f t="shared" ref="AF327" si="834">AF326</f>
        <v>0</v>
      </c>
      <c r="AG327" s="411">
        <f t="shared" ref="AG327" si="835">AG326</f>
        <v>0</v>
      </c>
      <c r="AH327" s="411">
        <f t="shared" ref="AH327" si="836">AH326</f>
        <v>0</v>
      </c>
      <c r="AI327" s="411">
        <f t="shared" ref="AI327" si="837">AI326</f>
        <v>0</v>
      </c>
      <c r="AJ327" s="411">
        <f t="shared" ref="AJ327" si="838">AJ326</f>
        <v>0</v>
      </c>
      <c r="AK327" s="411">
        <f t="shared" ref="AK327" si="839">AK326</f>
        <v>0</v>
      </c>
      <c r="AL327" s="411">
        <f t="shared" ref="AL327" si="840">AL326</f>
        <v>0</v>
      </c>
      <c r="AM327" s="306"/>
    </row>
    <row r="328" spans="1:39" outlineLevel="1">
      <c r="B328" s="517"/>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19">
        <v>34</v>
      </c>
      <c r="B329" s="517"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41">Z329</f>
        <v>0</v>
      </c>
      <c r="AA330" s="411">
        <f t="shared" ref="AA330" si="842">AA329</f>
        <v>0</v>
      </c>
      <c r="AB330" s="411">
        <f t="shared" ref="AB330" si="843">AB329</f>
        <v>0</v>
      </c>
      <c r="AC330" s="411">
        <f t="shared" ref="AC330" si="844">AC329</f>
        <v>0</v>
      </c>
      <c r="AD330" s="411">
        <f t="shared" ref="AD330" si="845">AD329</f>
        <v>0</v>
      </c>
      <c r="AE330" s="411">
        <f t="shared" ref="AE330" si="846">AE329</f>
        <v>0</v>
      </c>
      <c r="AF330" s="411">
        <f t="shared" ref="AF330" si="847">AF329</f>
        <v>0</v>
      </c>
      <c r="AG330" s="411">
        <f t="shared" ref="AG330" si="848">AG329</f>
        <v>0</v>
      </c>
      <c r="AH330" s="411">
        <f t="shared" ref="AH330" si="849">AH329</f>
        <v>0</v>
      </c>
      <c r="AI330" s="411">
        <f t="shared" ref="AI330" si="850">AI329</f>
        <v>0</v>
      </c>
      <c r="AJ330" s="411">
        <f t="shared" ref="AJ330" si="851">AJ329</f>
        <v>0</v>
      </c>
      <c r="AK330" s="411">
        <f t="shared" ref="AK330" si="852">AK329</f>
        <v>0</v>
      </c>
      <c r="AL330" s="411">
        <f t="shared" ref="AL330" si="853">AL329</f>
        <v>0</v>
      </c>
      <c r="AM330" s="306"/>
    </row>
    <row r="331" spans="1:39" outlineLevel="1">
      <c r="B331" s="517"/>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19">
        <v>35</v>
      </c>
      <c r="B332" s="517"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854">Z332</f>
        <v>0</v>
      </c>
      <c r="AA333" s="411">
        <f t="shared" ref="AA333" si="855">AA332</f>
        <v>0</v>
      </c>
      <c r="AB333" s="411">
        <f t="shared" ref="AB333" si="856">AB332</f>
        <v>0</v>
      </c>
      <c r="AC333" s="411">
        <f t="shared" ref="AC333" si="857">AC332</f>
        <v>0</v>
      </c>
      <c r="AD333" s="411">
        <f t="shared" ref="AD333" si="858">AD332</f>
        <v>0</v>
      </c>
      <c r="AE333" s="411">
        <f t="shared" ref="AE333" si="859">AE332</f>
        <v>0</v>
      </c>
      <c r="AF333" s="411">
        <f t="shared" ref="AF333" si="860">AF332</f>
        <v>0</v>
      </c>
      <c r="AG333" s="411">
        <f t="shared" ref="AG333" si="861">AG332</f>
        <v>0</v>
      </c>
      <c r="AH333" s="411">
        <f t="shared" ref="AH333" si="862">AH332</f>
        <v>0</v>
      </c>
      <c r="AI333" s="411">
        <f t="shared" ref="AI333" si="863">AI332</f>
        <v>0</v>
      </c>
      <c r="AJ333" s="411">
        <f t="shared" ref="AJ333" si="864">AJ332</f>
        <v>0</v>
      </c>
      <c r="AK333" s="411">
        <f t="shared" ref="AK333" si="865">AK332</f>
        <v>0</v>
      </c>
      <c r="AL333" s="411">
        <f t="shared" ref="AL333" si="866">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19">
        <v>36</v>
      </c>
      <c r="B336" s="517"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867">Z336</f>
        <v>0</v>
      </c>
      <c r="AA337" s="411">
        <f t="shared" ref="AA337" si="868">AA336</f>
        <v>0</v>
      </c>
      <c r="AB337" s="411">
        <f t="shared" ref="AB337" si="869">AB336</f>
        <v>0</v>
      </c>
      <c r="AC337" s="411">
        <f t="shared" ref="AC337" si="870">AC336</f>
        <v>0</v>
      </c>
      <c r="AD337" s="411">
        <f t="shared" ref="AD337" si="871">AD336</f>
        <v>0</v>
      </c>
      <c r="AE337" s="411">
        <f t="shared" ref="AE337" si="872">AE336</f>
        <v>0</v>
      </c>
      <c r="AF337" s="411">
        <f t="shared" ref="AF337" si="873">AF336</f>
        <v>0</v>
      </c>
      <c r="AG337" s="411">
        <f t="shared" ref="AG337" si="874">AG336</f>
        <v>0</v>
      </c>
      <c r="AH337" s="411">
        <f t="shared" ref="AH337" si="875">AH336</f>
        <v>0</v>
      </c>
      <c r="AI337" s="411">
        <f t="shared" ref="AI337" si="876">AI336</f>
        <v>0</v>
      </c>
      <c r="AJ337" s="411">
        <f t="shared" ref="AJ337" si="877">AJ336</f>
        <v>0</v>
      </c>
      <c r="AK337" s="411">
        <f t="shared" ref="AK337" si="878">AK336</f>
        <v>0</v>
      </c>
      <c r="AL337" s="411">
        <f t="shared" ref="AL337" si="879">AL336</f>
        <v>0</v>
      </c>
      <c r="AM337" s="306"/>
    </row>
    <row r="338" spans="1:39" outlineLevel="1">
      <c r="B338" s="517"/>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19">
        <v>37</v>
      </c>
      <c r="B339" s="517"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880">Z339</f>
        <v>0</v>
      </c>
      <c r="AA340" s="411">
        <f t="shared" ref="AA340" si="881">AA339</f>
        <v>0</v>
      </c>
      <c r="AB340" s="411">
        <f t="shared" ref="AB340" si="882">AB339</f>
        <v>0</v>
      </c>
      <c r="AC340" s="411">
        <f t="shared" ref="AC340" si="883">AC339</f>
        <v>0</v>
      </c>
      <c r="AD340" s="411">
        <f t="shared" ref="AD340" si="884">AD339</f>
        <v>0</v>
      </c>
      <c r="AE340" s="411">
        <f t="shared" ref="AE340" si="885">AE339</f>
        <v>0</v>
      </c>
      <c r="AF340" s="411">
        <f t="shared" ref="AF340" si="886">AF339</f>
        <v>0</v>
      </c>
      <c r="AG340" s="411">
        <f t="shared" ref="AG340" si="887">AG339</f>
        <v>0</v>
      </c>
      <c r="AH340" s="411">
        <f t="shared" ref="AH340" si="888">AH339</f>
        <v>0</v>
      </c>
      <c r="AI340" s="411">
        <f t="shared" ref="AI340" si="889">AI339</f>
        <v>0</v>
      </c>
      <c r="AJ340" s="411">
        <f t="shared" ref="AJ340" si="890">AJ339</f>
        <v>0</v>
      </c>
      <c r="AK340" s="411">
        <f t="shared" ref="AK340" si="891">AK339</f>
        <v>0</v>
      </c>
      <c r="AL340" s="411">
        <f t="shared" ref="AL340" si="892">AL339</f>
        <v>0</v>
      </c>
      <c r="AM340" s="306"/>
    </row>
    <row r="341" spans="1:39" outlineLevel="1">
      <c r="B341" s="517"/>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19">
        <v>38</v>
      </c>
      <c r="B342" s="517"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893">Z342</f>
        <v>0</v>
      </c>
      <c r="AA343" s="411">
        <f t="shared" ref="AA343" si="894">AA342</f>
        <v>0</v>
      </c>
      <c r="AB343" s="411">
        <f t="shared" ref="AB343" si="895">AB342</f>
        <v>0</v>
      </c>
      <c r="AC343" s="411">
        <f t="shared" ref="AC343" si="896">AC342</f>
        <v>0</v>
      </c>
      <c r="AD343" s="411">
        <f t="shared" ref="AD343" si="897">AD342</f>
        <v>0</v>
      </c>
      <c r="AE343" s="411">
        <f t="shared" ref="AE343" si="898">AE342</f>
        <v>0</v>
      </c>
      <c r="AF343" s="411">
        <f t="shared" ref="AF343" si="899">AF342</f>
        <v>0</v>
      </c>
      <c r="AG343" s="411">
        <f t="shared" ref="AG343" si="900">AG342</f>
        <v>0</v>
      </c>
      <c r="AH343" s="411">
        <f t="shared" ref="AH343" si="901">AH342</f>
        <v>0</v>
      </c>
      <c r="AI343" s="411">
        <f t="shared" ref="AI343" si="902">AI342</f>
        <v>0</v>
      </c>
      <c r="AJ343" s="411">
        <f t="shared" ref="AJ343" si="903">AJ342</f>
        <v>0</v>
      </c>
      <c r="AK343" s="411">
        <f t="shared" ref="AK343" si="904">AK342</f>
        <v>0</v>
      </c>
      <c r="AL343" s="411">
        <f t="shared" ref="AL343" si="905">AL342</f>
        <v>0</v>
      </c>
      <c r="AM343" s="306"/>
    </row>
    <row r="344" spans="1:39" outlineLevel="1">
      <c r="B344" s="517"/>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19">
        <v>39</v>
      </c>
      <c r="B345" s="517"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06">Z345</f>
        <v>0</v>
      </c>
      <c r="AA346" s="411">
        <f t="shared" ref="AA346" si="907">AA345</f>
        <v>0</v>
      </c>
      <c r="AB346" s="411">
        <f t="shared" ref="AB346" si="908">AB345</f>
        <v>0</v>
      </c>
      <c r="AC346" s="411">
        <f t="shared" ref="AC346" si="909">AC345</f>
        <v>0</v>
      </c>
      <c r="AD346" s="411">
        <f t="shared" ref="AD346" si="910">AD345</f>
        <v>0</v>
      </c>
      <c r="AE346" s="411">
        <f t="shared" ref="AE346" si="911">AE345</f>
        <v>0</v>
      </c>
      <c r="AF346" s="411">
        <f t="shared" ref="AF346" si="912">AF345</f>
        <v>0</v>
      </c>
      <c r="AG346" s="411">
        <f t="shared" ref="AG346" si="913">AG345</f>
        <v>0</v>
      </c>
      <c r="AH346" s="411">
        <f t="shared" ref="AH346" si="914">AH345</f>
        <v>0</v>
      </c>
      <c r="AI346" s="411">
        <f t="shared" ref="AI346" si="915">AI345</f>
        <v>0</v>
      </c>
      <c r="AJ346" s="411">
        <f t="shared" ref="AJ346" si="916">AJ345</f>
        <v>0</v>
      </c>
      <c r="AK346" s="411">
        <f t="shared" ref="AK346" si="917">AK345</f>
        <v>0</v>
      </c>
      <c r="AL346" s="411">
        <f t="shared" ref="AL346" si="918">AL345</f>
        <v>0</v>
      </c>
      <c r="AM346" s="306"/>
    </row>
    <row r="347" spans="1:39" outlineLevel="1">
      <c r="B347" s="517"/>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19">
        <v>40</v>
      </c>
      <c r="B348" s="517"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19">Z348</f>
        <v>0</v>
      </c>
      <c r="AA349" s="411">
        <f t="shared" ref="AA349" si="920">AA348</f>
        <v>0</v>
      </c>
      <c r="AB349" s="411">
        <f t="shared" ref="AB349" si="921">AB348</f>
        <v>0</v>
      </c>
      <c r="AC349" s="411">
        <f t="shared" ref="AC349" si="922">AC348</f>
        <v>0</v>
      </c>
      <c r="AD349" s="411">
        <f t="shared" ref="AD349" si="923">AD348</f>
        <v>0</v>
      </c>
      <c r="AE349" s="411">
        <f t="shared" ref="AE349" si="924">AE348</f>
        <v>0</v>
      </c>
      <c r="AF349" s="411">
        <f t="shared" ref="AF349" si="925">AF348</f>
        <v>0</v>
      </c>
      <c r="AG349" s="411">
        <f t="shared" ref="AG349" si="926">AG348</f>
        <v>0</v>
      </c>
      <c r="AH349" s="411">
        <f t="shared" ref="AH349" si="927">AH348</f>
        <v>0</v>
      </c>
      <c r="AI349" s="411">
        <f t="shared" ref="AI349" si="928">AI348</f>
        <v>0</v>
      </c>
      <c r="AJ349" s="411">
        <f t="shared" ref="AJ349" si="929">AJ348</f>
        <v>0</v>
      </c>
      <c r="AK349" s="411">
        <f t="shared" ref="AK349" si="930">AK348</f>
        <v>0</v>
      </c>
      <c r="AL349" s="411">
        <f t="shared" ref="AL349" si="931">AL348</f>
        <v>0</v>
      </c>
      <c r="AM349" s="306"/>
    </row>
    <row r="350" spans="1:39" outlineLevel="1">
      <c r="B350" s="517"/>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19">
        <v>41</v>
      </c>
      <c r="B351" s="517"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32">Z351</f>
        <v>0</v>
      </c>
      <c r="AA352" s="411">
        <f t="shared" ref="AA352" si="933">AA351</f>
        <v>0</v>
      </c>
      <c r="AB352" s="411">
        <f t="shared" ref="AB352" si="934">AB351</f>
        <v>0</v>
      </c>
      <c r="AC352" s="411">
        <f t="shared" ref="AC352" si="935">AC351</f>
        <v>0</v>
      </c>
      <c r="AD352" s="411">
        <f t="shared" ref="AD352" si="936">AD351</f>
        <v>0</v>
      </c>
      <c r="AE352" s="411">
        <f t="shared" ref="AE352" si="937">AE351</f>
        <v>0</v>
      </c>
      <c r="AF352" s="411">
        <f t="shared" ref="AF352" si="938">AF351</f>
        <v>0</v>
      </c>
      <c r="AG352" s="411">
        <f t="shared" ref="AG352" si="939">AG351</f>
        <v>0</v>
      </c>
      <c r="AH352" s="411">
        <f t="shared" ref="AH352" si="940">AH351</f>
        <v>0</v>
      </c>
      <c r="AI352" s="411">
        <f t="shared" ref="AI352" si="941">AI351</f>
        <v>0</v>
      </c>
      <c r="AJ352" s="411">
        <f t="shared" ref="AJ352" si="942">AJ351</f>
        <v>0</v>
      </c>
      <c r="AK352" s="411">
        <f t="shared" ref="AK352" si="943">AK351</f>
        <v>0</v>
      </c>
      <c r="AL352" s="411">
        <f t="shared" ref="AL352" si="944">AL351</f>
        <v>0</v>
      </c>
      <c r="AM352" s="306"/>
    </row>
    <row r="353" spans="1:39" outlineLevel="1">
      <c r="B353" s="517"/>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19">
        <v>42</v>
      </c>
      <c r="B354" s="517"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945">Z354</f>
        <v>0</v>
      </c>
      <c r="AA355" s="411">
        <f t="shared" ref="AA355" si="946">AA354</f>
        <v>0</v>
      </c>
      <c r="AB355" s="411">
        <f t="shared" ref="AB355" si="947">AB354</f>
        <v>0</v>
      </c>
      <c r="AC355" s="411">
        <f t="shared" ref="AC355" si="948">AC354</f>
        <v>0</v>
      </c>
      <c r="AD355" s="411">
        <f t="shared" ref="AD355" si="949">AD354</f>
        <v>0</v>
      </c>
      <c r="AE355" s="411">
        <f t="shared" ref="AE355" si="950">AE354</f>
        <v>0</v>
      </c>
      <c r="AF355" s="411">
        <f t="shared" ref="AF355" si="951">AF354</f>
        <v>0</v>
      </c>
      <c r="AG355" s="411">
        <f t="shared" ref="AG355" si="952">AG354</f>
        <v>0</v>
      </c>
      <c r="AH355" s="411">
        <f t="shared" ref="AH355" si="953">AH354</f>
        <v>0</v>
      </c>
      <c r="AI355" s="411">
        <f t="shared" ref="AI355" si="954">AI354</f>
        <v>0</v>
      </c>
      <c r="AJ355" s="411">
        <f t="shared" ref="AJ355" si="955">AJ354</f>
        <v>0</v>
      </c>
      <c r="AK355" s="411">
        <f t="shared" ref="AK355" si="956">AK354</f>
        <v>0</v>
      </c>
      <c r="AL355" s="411">
        <f t="shared" ref="AL355" si="957">AL354</f>
        <v>0</v>
      </c>
      <c r="AM355" s="306"/>
    </row>
    <row r="356" spans="1:39" outlineLevel="1">
      <c r="B356" s="517"/>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19">
        <v>43</v>
      </c>
      <c r="B357" s="517"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958">Z357</f>
        <v>0</v>
      </c>
      <c r="AA358" s="411">
        <f t="shared" ref="AA358" si="959">AA357</f>
        <v>0</v>
      </c>
      <c r="AB358" s="411">
        <f t="shared" ref="AB358" si="960">AB357</f>
        <v>0</v>
      </c>
      <c r="AC358" s="411">
        <f t="shared" ref="AC358" si="961">AC357</f>
        <v>0</v>
      </c>
      <c r="AD358" s="411">
        <f t="shared" ref="AD358" si="962">AD357</f>
        <v>0</v>
      </c>
      <c r="AE358" s="411">
        <f t="shared" ref="AE358" si="963">AE357</f>
        <v>0</v>
      </c>
      <c r="AF358" s="411">
        <f t="shared" ref="AF358" si="964">AF357</f>
        <v>0</v>
      </c>
      <c r="AG358" s="411">
        <f t="shared" ref="AG358" si="965">AG357</f>
        <v>0</v>
      </c>
      <c r="AH358" s="411">
        <f t="shared" ref="AH358" si="966">AH357</f>
        <v>0</v>
      </c>
      <c r="AI358" s="411">
        <f t="shared" ref="AI358" si="967">AI357</f>
        <v>0</v>
      </c>
      <c r="AJ358" s="411">
        <f t="shared" ref="AJ358" si="968">AJ357</f>
        <v>0</v>
      </c>
      <c r="AK358" s="411">
        <f t="shared" ref="AK358" si="969">AK357</f>
        <v>0</v>
      </c>
      <c r="AL358" s="411">
        <f t="shared" ref="AL358" si="970">AL357</f>
        <v>0</v>
      </c>
      <c r="AM358" s="306"/>
    </row>
    <row r="359" spans="1:39" outlineLevel="1">
      <c r="B359" s="517"/>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19">
        <v>44</v>
      </c>
      <c r="B360" s="517"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971">Z360</f>
        <v>0</v>
      </c>
      <c r="AA361" s="411">
        <f t="shared" ref="AA361" si="972">AA360</f>
        <v>0</v>
      </c>
      <c r="AB361" s="411">
        <f t="shared" ref="AB361" si="973">AB360</f>
        <v>0</v>
      </c>
      <c r="AC361" s="411">
        <f t="shared" ref="AC361" si="974">AC360</f>
        <v>0</v>
      </c>
      <c r="AD361" s="411">
        <f t="shared" ref="AD361" si="975">AD360</f>
        <v>0</v>
      </c>
      <c r="AE361" s="411">
        <f t="shared" ref="AE361" si="976">AE360</f>
        <v>0</v>
      </c>
      <c r="AF361" s="411">
        <f t="shared" ref="AF361" si="977">AF360</f>
        <v>0</v>
      </c>
      <c r="AG361" s="411">
        <f t="shared" ref="AG361" si="978">AG360</f>
        <v>0</v>
      </c>
      <c r="AH361" s="411">
        <f t="shared" ref="AH361" si="979">AH360</f>
        <v>0</v>
      </c>
      <c r="AI361" s="411">
        <f t="shared" ref="AI361" si="980">AI360</f>
        <v>0</v>
      </c>
      <c r="AJ361" s="411">
        <f t="shared" ref="AJ361" si="981">AJ360</f>
        <v>0</v>
      </c>
      <c r="AK361" s="411">
        <f t="shared" ref="AK361" si="982">AK360</f>
        <v>0</v>
      </c>
      <c r="AL361" s="411">
        <f t="shared" ref="AL361" si="983">AL360</f>
        <v>0</v>
      </c>
      <c r="AM361" s="306"/>
    </row>
    <row r="362" spans="1:39" outlineLevel="1">
      <c r="B362" s="517"/>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19">
        <v>45</v>
      </c>
      <c r="B363" s="517"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984">Z363</f>
        <v>0</v>
      </c>
      <c r="AA364" s="411">
        <f t="shared" ref="AA364" si="985">AA363</f>
        <v>0</v>
      </c>
      <c r="AB364" s="411">
        <f t="shared" ref="AB364" si="986">AB363</f>
        <v>0</v>
      </c>
      <c r="AC364" s="411">
        <f t="shared" ref="AC364" si="987">AC363</f>
        <v>0</v>
      </c>
      <c r="AD364" s="411">
        <f t="shared" ref="AD364" si="988">AD363</f>
        <v>0</v>
      </c>
      <c r="AE364" s="411">
        <f t="shared" ref="AE364" si="989">AE363</f>
        <v>0</v>
      </c>
      <c r="AF364" s="411">
        <f t="shared" ref="AF364" si="990">AF363</f>
        <v>0</v>
      </c>
      <c r="AG364" s="411">
        <f t="shared" ref="AG364" si="991">AG363</f>
        <v>0</v>
      </c>
      <c r="AH364" s="411">
        <f t="shared" ref="AH364" si="992">AH363</f>
        <v>0</v>
      </c>
      <c r="AI364" s="411">
        <f t="shared" ref="AI364" si="993">AI363</f>
        <v>0</v>
      </c>
      <c r="AJ364" s="411">
        <f t="shared" ref="AJ364" si="994">AJ363</f>
        <v>0</v>
      </c>
      <c r="AK364" s="411">
        <f t="shared" ref="AK364" si="995">AK363</f>
        <v>0</v>
      </c>
      <c r="AL364" s="411">
        <f t="shared" ref="AL364" si="996">AL363</f>
        <v>0</v>
      </c>
      <c r="AM364" s="306"/>
    </row>
    <row r="365" spans="1:39" outlineLevel="1">
      <c r="B365" s="517"/>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19">
        <v>46</v>
      </c>
      <c r="B366" s="517"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997">Z366</f>
        <v>0</v>
      </c>
      <c r="AA367" s="411">
        <f t="shared" ref="AA367" si="998">AA366</f>
        <v>0</v>
      </c>
      <c r="AB367" s="411">
        <f t="shared" ref="AB367" si="999">AB366</f>
        <v>0</v>
      </c>
      <c r="AC367" s="411">
        <f t="shared" ref="AC367" si="1000">AC366</f>
        <v>0</v>
      </c>
      <c r="AD367" s="411">
        <f t="shared" ref="AD367" si="1001">AD366</f>
        <v>0</v>
      </c>
      <c r="AE367" s="411">
        <f t="shared" ref="AE367" si="1002">AE366</f>
        <v>0</v>
      </c>
      <c r="AF367" s="411">
        <f t="shared" ref="AF367" si="1003">AF366</f>
        <v>0</v>
      </c>
      <c r="AG367" s="411">
        <f t="shared" ref="AG367" si="1004">AG366</f>
        <v>0</v>
      </c>
      <c r="AH367" s="411">
        <f t="shared" ref="AH367" si="1005">AH366</f>
        <v>0</v>
      </c>
      <c r="AI367" s="411">
        <f t="shared" ref="AI367" si="1006">AI366</f>
        <v>0</v>
      </c>
      <c r="AJ367" s="411">
        <f t="shared" ref="AJ367" si="1007">AJ366</f>
        <v>0</v>
      </c>
      <c r="AK367" s="411">
        <f t="shared" ref="AK367" si="1008">AK366</f>
        <v>0</v>
      </c>
      <c r="AL367" s="411">
        <f t="shared" ref="AL367" si="1009">AL366</f>
        <v>0</v>
      </c>
      <c r="AM367" s="306"/>
    </row>
    <row r="368" spans="1:39" outlineLevel="1">
      <c r="B368" s="517"/>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19">
        <v>47</v>
      </c>
      <c r="B369" s="517"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10">Z369</f>
        <v>0</v>
      </c>
      <c r="AA370" s="411">
        <f t="shared" ref="AA370" si="1011">AA369</f>
        <v>0</v>
      </c>
      <c r="AB370" s="411">
        <f t="shared" ref="AB370" si="1012">AB369</f>
        <v>0</v>
      </c>
      <c r="AC370" s="411">
        <f t="shared" ref="AC370" si="1013">AC369</f>
        <v>0</v>
      </c>
      <c r="AD370" s="411">
        <f t="shared" ref="AD370" si="1014">AD369</f>
        <v>0</v>
      </c>
      <c r="AE370" s="411">
        <f t="shared" ref="AE370" si="1015">AE369</f>
        <v>0</v>
      </c>
      <c r="AF370" s="411">
        <f t="shared" ref="AF370" si="1016">AF369</f>
        <v>0</v>
      </c>
      <c r="AG370" s="411">
        <f t="shared" ref="AG370" si="1017">AG369</f>
        <v>0</v>
      </c>
      <c r="AH370" s="411">
        <f t="shared" ref="AH370" si="1018">AH369</f>
        <v>0</v>
      </c>
      <c r="AI370" s="411">
        <f t="shared" ref="AI370" si="1019">AI369</f>
        <v>0</v>
      </c>
      <c r="AJ370" s="411">
        <f t="shared" ref="AJ370" si="1020">AJ369</f>
        <v>0</v>
      </c>
      <c r="AK370" s="411">
        <f t="shared" ref="AK370" si="1021">AK369</f>
        <v>0</v>
      </c>
      <c r="AL370" s="411">
        <f t="shared" ref="AL370" si="1022">AL369</f>
        <v>0</v>
      </c>
      <c r="AM370" s="306"/>
    </row>
    <row r="371" spans="1:42" outlineLevel="1">
      <c r="B371" s="517"/>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19">
        <v>48</v>
      </c>
      <c r="B372" s="517"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23">Z372</f>
        <v>0</v>
      </c>
      <c r="AA373" s="411">
        <f t="shared" ref="AA373" si="1024">AA372</f>
        <v>0</v>
      </c>
      <c r="AB373" s="411">
        <f t="shared" ref="AB373" si="1025">AB372</f>
        <v>0</v>
      </c>
      <c r="AC373" s="411">
        <f t="shared" ref="AC373" si="1026">AC372</f>
        <v>0</v>
      </c>
      <c r="AD373" s="411">
        <f t="shared" ref="AD373" si="1027">AD372</f>
        <v>0</v>
      </c>
      <c r="AE373" s="411">
        <f t="shared" ref="AE373" si="1028">AE372</f>
        <v>0</v>
      </c>
      <c r="AF373" s="411">
        <f t="shared" ref="AF373" si="1029">AF372</f>
        <v>0</v>
      </c>
      <c r="AG373" s="411">
        <f t="shared" ref="AG373" si="1030">AG372</f>
        <v>0</v>
      </c>
      <c r="AH373" s="411">
        <f t="shared" ref="AH373" si="1031">AH372</f>
        <v>0</v>
      </c>
      <c r="AI373" s="411">
        <f t="shared" ref="AI373" si="1032">AI372</f>
        <v>0</v>
      </c>
      <c r="AJ373" s="411">
        <f t="shared" ref="AJ373" si="1033">AJ372</f>
        <v>0</v>
      </c>
      <c r="AK373" s="411">
        <f t="shared" ref="AK373" si="1034">AK372</f>
        <v>0</v>
      </c>
      <c r="AL373" s="411">
        <f t="shared" ref="AL373" si="1035">AL372</f>
        <v>0</v>
      </c>
      <c r="AM373" s="306"/>
    </row>
    <row r="374" spans="1:42" outlineLevel="1">
      <c r="B374" s="517"/>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19">
        <v>49</v>
      </c>
      <c r="B375" s="517"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36">Z375</f>
        <v>0</v>
      </c>
      <c r="AA376" s="411">
        <f t="shared" ref="AA376" si="1037">AA375</f>
        <v>0</v>
      </c>
      <c r="AB376" s="411">
        <f t="shared" ref="AB376" si="1038">AB375</f>
        <v>0</v>
      </c>
      <c r="AC376" s="411">
        <f t="shared" ref="AC376" si="1039">AC375</f>
        <v>0</v>
      </c>
      <c r="AD376" s="411">
        <f t="shared" ref="AD376" si="1040">AD375</f>
        <v>0</v>
      </c>
      <c r="AE376" s="411">
        <f t="shared" ref="AE376" si="1041">AE375</f>
        <v>0</v>
      </c>
      <c r="AF376" s="411">
        <f t="shared" ref="AF376" si="1042">AF375</f>
        <v>0</v>
      </c>
      <c r="AG376" s="411">
        <f t="shared" ref="AG376" si="1043">AG375</f>
        <v>0</v>
      </c>
      <c r="AH376" s="411">
        <f t="shared" ref="AH376" si="1044">AH375</f>
        <v>0</v>
      </c>
      <c r="AI376" s="411">
        <f t="shared" ref="AI376" si="1045">AI375</f>
        <v>0</v>
      </c>
      <c r="AJ376" s="411">
        <f t="shared" ref="AJ376" si="1046">AJ375</f>
        <v>0</v>
      </c>
      <c r="AK376" s="411">
        <f t="shared" ref="AK376" si="1047">AK375</f>
        <v>0</v>
      </c>
      <c r="AL376" s="411">
        <f t="shared" ref="AL376" si="1048">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1006548.1082931462</v>
      </c>
      <c r="Z379" s="392">
        <f>HLOOKUP(Z218,'2. LRAMVA Threshold'!$B$42:$Q$53,8,FALSE)</f>
        <v>395891.49990205932</v>
      </c>
      <c r="AA379" s="392">
        <f>HLOOKUP(AA218,'2. LRAMVA Threshold'!$B$42:$Q$53,8,FALSE)</f>
        <v>1501.498994124122</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1.7999999999999999E-2</v>
      </c>
      <c r="Z381" s="341">
        <f>HLOOKUP(Z$35,'3.  Distribution Rates'!$C$122:$P$133,8,FALSE)</f>
        <v>1.43E-2</v>
      </c>
      <c r="AA381" s="341">
        <f>HLOOKUP(AA$35,'3.  Distribution Rates'!$C$122:$P$133,8,FALSE)</f>
        <v>2.5518999999999998</v>
      </c>
      <c r="AB381" s="341">
        <f>HLOOKUP(AB$35,'3.  Distribution Rates'!$C$122:$P$133,8,FALSE)</f>
        <v>2.7124000000000001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5581.63642136205</v>
      </c>
      <c r="Z382" s="378">
        <f>'4.  2011-2014 LRAM'!Z139*Z381</f>
        <v>6740.9433851342546</v>
      </c>
      <c r="AA382" s="378">
        <f>'4.  2011-2014 LRAM'!AA139*AA381</f>
        <v>19482.124801186077</v>
      </c>
      <c r="AB382" s="378">
        <f>'4.  2011-2014 LRAM'!AB139*AB381</f>
        <v>5010.949171850848</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36815.653779533233</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4932.4718335085126</v>
      </c>
      <c r="Z383" s="378">
        <f>'4.  2011-2014 LRAM'!Z268*Z381</f>
        <v>5342.407425406951</v>
      </c>
      <c r="AA383" s="378">
        <f>'4.  2011-2014 LRAM'!AA268*AA381</f>
        <v>1490.6056806252157</v>
      </c>
      <c r="AB383" s="378">
        <f>'4.  2011-2014 LRAM'!AB268*AB381</f>
        <v>3435.357859045328</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15200.842798586007</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4623.7904440335851</v>
      </c>
      <c r="Z384" s="378">
        <f>'4.  2011-2014 LRAM'!Z397*Z381</f>
        <v>7133.8793089884357</v>
      </c>
      <c r="AA384" s="378">
        <f>'4.  2011-2014 LRAM'!AA397*AA381</f>
        <v>4647.6065151921694</v>
      </c>
      <c r="AB384" s="378">
        <f>'4.  2011-2014 LRAM'!AB397*AB381</f>
        <v>7633.677360126876</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24038.953628341067</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10570.054219960617</v>
      </c>
      <c r="Z385" s="378">
        <f>'4.  2011-2014 LRAM'!Z527*Z381</f>
        <v>13951.63055678785</v>
      </c>
      <c r="AA385" s="378">
        <f>'4.  2011-2014 LRAM'!AA527*AA381</f>
        <v>14328.769622908087</v>
      </c>
      <c r="AB385" s="378">
        <f>'4.  2011-2014 LRAM'!AB527*AB381</f>
        <v>1456.1509099216169</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1049">SUM(Y385:AL385)</f>
        <v>40306.605309578168</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050">Y208*Y381</f>
        <v>9920.4479999999985</v>
      </c>
      <c r="Z386" s="378">
        <f t="shared" si="1050"/>
        <v>9018.6776886804546</v>
      </c>
      <c r="AA386" s="378">
        <f t="shared" si="1050"/>
        <v>12274.48732693198</v>
      </c>
      <c r="AB386" s="378">
        <f t="shared" si="1050"/>
        <v>563.45933403348363</v>
      </c>
      <c r="AC386" s="378">
        <f t="shared" si="1050"/>
        <v>0</v>
      </c>
      <c r="AD386" s="378">
        <f t="shared" si="1050"/>
        <v>0</v>
      </c>
      <c r="AE386" s="378">
        <f t="shared" si="1050"/>
        <v>0</v>
      </c>
      <c r="AF386" s="378">
        <f t="shared" si="1050"/>
        <v>0</v>
      </c>
      <c r="AG386" s="378">
        <f t="shared" si="1050"/>
        <v>0</v>
      </c>
      <c r="AH386" s="378">
        <f t="shared" si="1050"/>
        <v>0</v>
      </c>
      <c r="AI386" s="378">
        <f t="shared" si="1050"/>
        <v>0</v>
      </c>
      <c r="AJ386" s="378">
        <f t="shared" si="1050"/>
        <v>0</v>
      </c>
      <c r="AK386" s="378">
        <f t="shared" si="1050"/>
        <v>0</v>
      </c>
      <c r="AL386" s="378">
        <f t="shared" si="1050"/>
        <v>0</v>
      </c>
      <c r="AM386" s="626">
        <f t="shared" si="1049"/>
        <v>31777.072349645918</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051">Z378*Z381</f>
        <v>0</v>
      </c>
      <c r="AA387" s="378">
        <f t="shared" si="1051"/>
        <v>0</v>
      </c>
      <c r="AB387" s="378">
        <f t="shared" si="1051"/>
        <v>0</v>
      </c>
      <c r="AC387" s="378">
        <f t="shared" si="1051"/>
        <v>0</v>
      </c>
      <c r="AD387" s="378">
        <f t="shared" si="1051"/>
        <v>0</v>
      </c>
      <c r="AE387" s="378">
        <f t="shared" si="1051"/>
        <v>0</v>
      </c>
      <c r="AF387" s="378">
        <f t="shared" si="1051"/>
        <v>0</v>
      </c>
      <c r="AG387" s="378">
        <f t="shared" si="1051"/>
        <v>0</v>
      </c>
      <c r="AH387" s="378">
        <f t="shared" si="1051"/>
        <v>0</v>
      </c>
      <c r="AI387" s="378">
        <f t="shared" si="1051"/>
        <v>0</v>
      </c>
      <c r="AJ387" s="378">
        <f t="shared" si="1051"/>
        <v>0</v>
      </c>
      <c r="AK387" s="378">
        <f t="shared" si="1051"/>
        <v>0</v>
      </c>
      <c r="AL387" s="378">
        <f t="shared" si="1051"/>
        <v>0</v>
      </c>
      <c r="AM387" s="626">
        <f t="shared" si="1049"/>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35628.400918864761</v>
      </c>
      <c r="Z388" s="346">
        <f t="shared" ref="Z388:AE388" si="1052">SUM(Z382:Z387)</f>
        <v>42187.538364997949</v>
      </c>
      <c r="AA388" s="346">
        <f t="shared" si="1052"/>
        <v>52223.593946843524</v>
      </c>
      <c r="AB388" s="346">
        <f t="shared" si="1052"/>
        <v>18099.594634978152</v>
      </c>
      <c r="AC388" s="346">
        <f t="shared" si="1052"/>
        <v>0</v>
      </c>
      <c r="AD388" s="346">
        <f t="shared" si="1052"/>
        <v>0</v>
      </c>
      <c r="AE388" s="346">
        <f t="shared" si="1052"/>
        <v>0</v>
      </c>
      <c r="AF388" s="346">
        <f>SUM(AF382:AF387)</f>
        <v>0</v>
      </c>
      <c r="AG388" s="346">
        <f t="shared" ref="AG388:AL388" si="1053">SUM(AG382:AG387)</f>
        <v>0</v>
      </c>
      <c r="AH388" s="346">
        <f t="shared" si="1053"/>
        <v>0</v>
      </c>
      <c r="AI388" s="346">
        <f t="shared" si="1053"/>
        <v>0</v>
      </c>
      <c r="AJ388" s="346">
        <f t="shared" si="1053"/>
        <v>0</v>
      </c>
      <c r="AK388" s="346">
        <f t="shared" si="1053"/>
        <v>0</v>
      </c>
      <c r="AL388" s="346">
        <f t="shared" si="1053"/>
        <v>0</v>
      </c>
      <c r="AM388" s="407">
        <f>SUM(AM382:AM387)</f>
        <v>148139.12786568439</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18117.865949276631</v>
      </c>
      <c r="Z389" s="347">
        <f t="shared" ref="Z389:AE389" si="1054">Z379*Z381</f>
        <v>5661.2484485994482</v>
      </c>
      <c r="AA389" s="347">
        <f t="shared" si="1054"/>
        <v>3831.6752831053468</v>
      </c>
      <c r="AB389" s="347">
        <f t="shared" si="1054"/>
        <v>0</v>
      </c>
      <c r="AC389" s="347">
        <f t="shared" si="1054"/>
        <v>0</v>
      </c>
      <c r="AD389" s="347">
        <f t="shared" si="1054"/>
        <v>0</v>
      </c>
      <c r="AE389" s="347">
        <f t="shared" si="1054"/>
        <v>0</v>
      </c>
      <c r="AF389" s="347">
        <f>AF379*AF381</f>
        <v>0</v>
      </c>
      <c r="AG389" s="347">
        <f t="shared" ref="AG389:AL389" si="1055">AG379*AG381</f>
        <v>0</v>
      </c>
      <c r="AH389" s="347">
        <f t="shared" si="1055"/>
        <v>0</v>
      </c>
      <c r="AI389" s="347">
        <f t="shared" si="1055"/>
        <v>0</v>
      </c>
      <c r="AJ389" s="347">
        <f t="shared" si="1055"/>
        <v>0</v>
      </c>
      <c r="AK389" s="347">
        <f t="shared" si="1055"/>
        <v>0</v>
      </c>
      <c r="AL389" s="347">
        <f t="shared" si="1055"/>
        <v>0</v>
      </c>
      <c r="AM389" s="407">
        <f>SUM(Y389:AL389)</f>
        <v>27610.789680981426</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120528.33818470297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056">IF(AA219="kw",SUMPRODUCT($N$221:$N$376,$P$221:$P$376,AA221:AA376),SUMPRODUCT($E$221:$E$376,AA221:AA376))</f>
        <v>0</v>
      </c>
      <c r="AB392" s="291">
        <f t="shared" si="1056"/>
        <v>0</v>
      </c>
      <c r="AC392" s="291">
        <f t="shared" si="1056"/>
        <v>0</v>
      </c>
      <c r="AD392" s="291">
        <f t="shared" si="1056"/>
        <v>0</v>
      </c>
      <c r="AE392" s="291">
        <f t="shared" si="1056"/>
        <v>0</v>
      </c>
      <c r="AF392" s="291">
        <f t="shared" si="1056"/>
        <v>0</v>
      </c>
      <c r="AG392" s="291">
        <f t="shared" si="1056"/>
        <v>0</v>
      </c>
      <c r="AH392" s="291">
        <f t="shared" si="1056"/>
        <v>0</v>
      </c>
      <c r="AI392" s="291">
        <f t="shared" si="1056"/>
        <v>0</v>
      </c>
      <c r="AJ392" s="291">
        <f t="shared" si="1056"/>
        <v>0</v>
      </c>
      <c r="AK392" s="291">
        <f t="shared" si="1056"/>
        <v>0</v>
      </c>
      <c r="AL392" s="291">
        <f t="shared" si="1056"/>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057">IF(AA219="kw",SUMPRODUCT($N$221:$N$376,$Q$221:$Q$376,AA221:AA376),SUMPRODUCT($F$221:$F$376,AA221:AA376))</f>
        <v>0</v>
      </c>
      <c r="AB393" s="291">
        <f t="shared" si="1057"/>
        <v>0</v>
      </c>
      <c r="AC393" s="291">
        <f t="shared" si="1057"/>
        <v>0</v>
      </c>
      <c r="AD393" s="291">
        <f t="shared" si="1057"/>
        <v>0</v>
      </c>
      <c r="AE393" s="291">
        <f t="shared" si="1057"/>
        <v>0</v>
      </c>
      <c r="AF393" s="291">
        <f t="shared" si="1057"/>
        <v>0</v>
      </c>
      <c r="AG393" s="291">
        <f t="shared" si="1057"/>
        <v>0</v>
      </c>
      <c r="AH393" s="291">
        <f t="shared" si="1057"/>
        <v>0</v>
      </c>
      <c r="AI393" s="291">
        <f t="shared" si="1057"/>
        <v>0</v>
      </c>
      <c r="AJ393" s="291">
        <f t="shared" si="1057"/>
        <v>0</v>
      </c>
      <c r="AK393" s="291">
        <f t="shared" si="1057"/>
        <v>0</v>
      </c>
      <c r="AL393" s="291">
        <f t="shared" si="1057"/>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058">IF(AA219="kw",SUMPRODUCT($N$221:$N$376,$R$221:$R$376,AA221:AA376),SUMPRODUCT($G$221:$G$376,AA221:AA376))</f>
        <v>0</v>
      </c>
      <c r="AB394" s="291">
        <f t="shared" si="1058"/>
        <v>0</v>
      </c>
      <c r="AC394" s="291">
        <f t="shared" si="1058"/>
        <v>0</v>
      </c>
      <c r="AD394" s="291">
        <f t="shared" si="1058"/>
        <v>0</v>
      </c>
      <c r="AE394" s="291">
        <f t="shared" si="1058"/>
        <v>0</v>
      </c>
      <c r="AF394" s="291">
        <f t="shared" si="1058"/>
        <v>0</v>
      </c>
      <c r="AG394" s="291">
        <f t="shared" si="1058"/>
        <v>0</v>
      </c>
      <c r="AH394" s="291">
        <f t="shared" si="1058"/>
        <v>0</v>
      </c>
      <c r="AI394" s="291">
        <f t="shared" si="1058"/>
        <v>0</v>
      </c>
      <c r="AJ394" s="291">
        <f t="shared" si="1058"/>
        <v>0</v>
      </c>
      <c r="AK394" s="291">
        <f t="shared" si="1058"/>
        <v>0</v>
      </c>
      <c r="AL394" s="291">
        <f t="shared" si="1058"/>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059">IF(AA219="kw",SUMPRODUCT($N$221:$N$376,$S$221:$S$376,AA221:AA376),SUMPRODUCT($H$221:$H$376,AA221:AA376))</f>
        <v>0</v>
      </c>
      <c r="AB395" s="326">
        <f t="shared" si="1059"/>
        <v>0</v>
      </c>
      <c r="AC395" s="326">
        <f t="shared" si="1059"/>
        <v>0</v>
      </c>
      <c r="AD395" s="326">
        <f t="shared" si="1059"/>
        <v>0</v>
      </c>
      <c r="AE395" s="326">
        <f t="shared" si="1059"/>
        <v>0</v>
      </c>
      <c r="AF395" s="326">
        <f t="shared" si="1059"/>
        <v>0</v>
      </c>
      <c r="AG395" s="326">
        <f t="shared" si="1059"/>
        <v>0</v>
      </c>
      <c r="AH395" s="326">
        <f t="shared" si="1059"/>
        <v>0</v>
      </c>
      <c r="AI395" s="326">
        <f t="shared" si="1059"/>
        <v>0</v>
      </c>
      <c r="AJ395" s="326">
        <f t="shared" si="1059"/>
        <v>0</v>
      </c>
      <c r="AK395" s="326">
        <f t="shared" si="1059"/>
        <v>0</v>
      </c>
      <c r="AL395" s="326">
        <f t="shared" si="1059"/>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7" t="s">
        <v>526</v>
      </c>
      <c r="E399" s="253"/>
      <c r="F399" s="589"/>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2" t="s">
        <v>211</v>
      </c>
      <c r="C400" s="814" t="s">
        <v>33</v>
      </c>
      <c r="D400" s="284" t="s">
        <v>422</v>
      </c>
      <c r="E400" s="816" t="s">
        <v>209</v>
      </c>
      <c r="F400" s="817"/>
      <c r="G400" s="817"/>
      <c r="H400" s="817"/>
      <c r="I400" s="817"/>
      <c r="J400" s="817"/>
      <c r="K400" s="817"/>
      <c r="L400" s="817"/>
      <c r="M400" s="818"/>
      <c r="N400" s="819" t="s">
        <v>213</v>
      </c>
      <c r="O400" s="284" t="s">
        <v>423</v>
      </c>
      <c r="P400" s="816" t="s">
        <v>212</v>
      </c>
      <c r="Q400" s="817"/>
      <c r="R400" s="817"/>
      <c r="S400" s="817"/>
      <c r="T400" s="817"/>
      <c r="U400" s="817"/>
      <c r="V400" s="817"/>
      <c r="W400" s="817"/>
      <c r="X400" s="818"/>
      <c r="Y400" s="809" t="s">
        <v>243</v>
      </c>
      <c r="Z400" s="810"/>
      <c r="AA400" s="810"/>
      <c r="AB400" s="810"/>
      <c r="AC400" s="810"/>
      <c r="AD400" s="810"/>
      <c r="AE400" s="810"/>
      <c r="AF400" s="810"/>
      <c r="AG400" s="810"/>
      <c r="AH400" s="810"/>
      <c r="AI400" s="810"/>
      <c r="AJ400" s="810"/>
      <c r="AK400" s="810"/>
      <c r="AL400" s="810"/>
      <c r="AM400" s="811"/>
    </row>
    <row r="401" spans="1:39" ht="61.5" customHeight="1">
      <c r="B401" s="813"/>
      <c r="C401" s="815"/>
      <c r="D401" s="285">
        <v>2017</v>
      </c>
      <c r="E401" s="285">
        <v>2018</v>
      </c>
      <c r="F401" s="285">
        <v>2019</v>
      </c>
      <c r="G401" s="285">
        <v>2020</v>
      </c>
      <c r="H401" s="285">
        <v>2021</v>
      </c>
      <c r="I401" s="285">
        <v>2022</v>
      </c>
      <c r="J401" s="285">
        <v>2023</v>
      </c>
      <c r="K401" s="285">
        <v>2024</v>
      </c>
      <c r="L401" s="285">
        <v>2025</v>
      </c>
      <c r="M401" s="285">
        <v>2026</v>
      </c>
      <c r="N401" s="82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999 kW</v>
      </c>
      <c r="AB401" s="285" t="str">
        <f>'1.  LRAMVA Summary'!G52</f>
        <v>GS&gt;1000 kW</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9"/>
      <c r="B402" s="521"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29"/>
      <c r="B403" s="501"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29">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29"/>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60">Z404</f>
        <v>0</v>
      </c>
      <c r="AA405" s="411">
        <f t="shared" ref="AA405" si="1061">AA404</f>
        <v>0</v>
      </c>
      <c r="AB405" s="411">
        <f t="shared" ref="AB405" si="1062">AB404</f>
        <v>0</v>
      </c>
      <c r="AC405" s="411">
        <f t="shared" ref="AC405" si="1063">AC404</f>
        <v>0</v>
      </c>
      <c r="AD405" s="411">
        <f t="shared" ref="AD405" si="1064">AD404</f>
        <v>0</v>
      </c>
      <c r="AE405" s="411">
        <f t="shared" ref="AE405" si="1065">AE404</f>
        <v>0</v>
      </c>
      <c r="AF405" s="411">
        <f t="shared" ref="AF405" si="1066">AF404</f>
        <v>0</v>
      </c>
      <c r="AG405" s="411">
        <f t="shared" ref="AG405" si="1067">AG404</f>
        <v>0</v>
      </c>
      <c r="AH405" s="411">
        <f t="shared" ref="AH405" si="1068">AH404</f>
        <v>0</v>
      </c>
      <c r="AI405" s="411">
        <f t="shared" ref="AI405" si="1069">AI404</f>
        <v>0</v>
      </c>
      <c r="AJ405" s="411">
        <f t="shared" ref="AJ405" si="1070">AJ404</f>
        <v>0</v>
      </c>
      <c r="AK405" s="411">
        <f t="shared" ref="AK405" si="1071">AK404</f>
        <v>0</v>
      </c>
      <c r="AL405" s="411">
        <f t="shared" ref="AL405" si="1072">AL404</f>
        <v>0</v>
      </c>
      <c r="AM405" s="297"/>
    </row>
    <row r="406" spans="1:39" ht="15.75" outlineLevel="1">
      <c r="A406" s="529"/>
      <c r="B406" s="522"/>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29">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29"/>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73">Z407</f>
        <v>0</v>
      </c>
      <c r="AA408" s="411">
        <f t="shared" ref="AA408" si="1074">AA407</f>
        <v>0</v>
      </c>
      <c r="AB408" s="411">
        <f t="shared" ref="AB408" si="1075">AB407</f>
        <v>0</v>
      </c>
      <c r="AC408" s="411">
        <f t="shared" ref="AC408" si="1076">AC407</f>
        <v>0</v>
      </c>
      <c r="AD408" s="411">
        <f t="shared" ref="AD408" si="1077">AD407</f>
        <v>0</v>
      </c>
      <c r="AE408" s="411">
        <f t="shared" ref="AE408" si="1078">AE407</f>
        <v>0</v>
      </c>
      <c r="AF408" s="411">
        <f t="shared" ref="AF408" si="1079">AF407</f>
        <v>0</v>
      </c>
      <c r="AG408" s="411">
        <f t="shared" ref="AG408" si="1080">AG407</f>
        <v>0</v>
      </c>
      <c r="AH408" s="411">
        <f t="shared" ref="AH408" si="1081">AH407</f>
        <v>0</v>
      </c>
      <c r="AI408" s="411">
        <f t="shared" ref="AI408" si="1082">AI407</f>
        <v>0</v>
      </c>
      <c r="AJ408" s="411">
        <f t="shared" ref="AJ408" si="1083">AJ407</f>
        <v>0</v>
      </c>
      <c r="AK408" s="411">
        <f t="shared" ref="AK408" si="1084">AK407</f>
        <v>0</v>
      </c>
      <c r="AL408" s="411">
        <f t="shared" ref="AL408" si="1085">AL407</f>
        <v>0</v>
      </c>
      <c r="AM408" s="297"/>
    </row>
    <row r="409" spans="1:39" ht="15.75" outlineLevel="1">
      <c r="A409" s="529"/>
      <c r="B409" s="522"/>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29">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29"/>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86">Z410</f>
        <v>0</v>
      </c>
      <c r="AA411" s="411">
        <f t="shared" ref="AA411" si="1087">AA410</f>
        <v>0</v>
      </c>
      <c r="AB411" s="411">
        <f t="shared" ref="AB411" si="1088">AB410</f>
        <v>0</v>
      </c>
      <c r="AC411" s="411">
        <f t="shared" ref="AC411" si="1089">AC410</f>
        <v>0</v>
      </c>
      <c r="AD411" s="411">
        <f t="shared" ref="AD411" si="1090">AD410</f>
        <v>0</v>
      </c>
      <c r="AE411" s="411">
        <f t="shared" ref="AE411" si="1091">AE410</f>
        <v>0</v>
      </c>
      <c r="AF411" s="411">
        <f t="shared" ref="AF411" si="1092">AF410</f>
        <v>0</v>
      </c>
      <c r="AG411" s="411">
        <f t="shared" ref="AG411" si="1093">AG410</f>
        <v>0</v>
      </c>
      <c r="AH411" s="411">
        <f t="shared" ref="AH411" si="1094">AH410</f>
        <v>0</v>
      </c>
      <c r="AI411" s="411">
        <f t="shared" ref="AI411" si="1095">AI410</f>
        <v>0</v>
      </c>
      <c r="AJ411" s="411">
        <f t="shared" ref="AJ411" si="1096">AJ410</f>
        <v>0</v>
      </c>
      <c r="AK411" s="411">
        <f t="shared" ref="AK411" si="1097">AK410</f>
        <v>0</v>
      </c>
      <c r="AL411" s="411">
        <f t="shared" ref="AL411" si="1098">AL410</f>
        <v>0</v>
      </c>
      <c r="AM411" s="297"/>
    </row>
    <row r="412" spans="1:39" outlineLevel="1">
      <c r="A412" s="529"/>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29">
        <v>4</v>
      </c>
      <c r="B413" s="517"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29"/>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99">Z413</f>
        <v>0</v>
      </c>
      <c r="AA414" s="411">
        <f t="shared" ref="AA414" si="1100">AA413</f>
        <v>0</v>
      </c>
      <c r="AB414" s="411">
        <f t="shared" ref="AB414" si="1101">AB413</f>
        <v>0</v>
      </c>
      <c r="AC414" s="411">
        <f t="shared" ref="AC414" si="1102">AC413</f>
        <v>0</v>
      </c>
      <c r="AD414" s="411">
        <f t="shared" ref="AD414" si="1103">AD413</f>
        <v>0</v>
      </c>
      <c r="AE414" s="411">
        <f t="shared" ref="AE414" si="1104">AE413</f>
        <v>0</v>
      </c>
      <c r="AF414" s="411">
        <f t="shared" ref="AF414" si="1105">AF413</f>
        <v>0</v>
      </c>
      <c r="AG414" s="411">
        <f t="shared" ref="AG414" si="1106">AG413</f>
        <v>0</v>
      </c>
      <c r="AH414" s="411">
        <f t="shared" ref="AH414" si="1107">AH413</f>
        <v>0</v>
      </c>
      <c r="AI414" s="411">
        <f t="shared" ref="AI414" si="1108">AI413</f>
        <v>0</v>
      </c>
      <c r="AJ414" s="411">
        <f t="shared" ref="AJ414" si="1109">AJ413</f>
        <v>0</v>
      </c>
      <c r="AK414" s="411">
        <f t="shared" ref="AK414" si="1110">AK413</f>
        <v>0</v>
      </c>
      <c r="AL414" s="411">
        <f t="shared" ref="AL414" si="1111">AL413</f>
        <v>0</v>
      </c>
      <c r="AM414" s="297"/>
    </row>
    <row r="415" spans="1:39" outlineLevel="1">
      <c r="A415" s="529"/>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29">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29"/>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12">Z416</f>
        <v>0</v>
      </c>
      <c r="AA417" s="411">
        <f t="shared" ref="AA417" si="1113">AA416</f>
        <v>0</v>
      </c>
      <c r="AB417" s="411">
        <f t="shared" ref="AB417" si="1114">AB416</f>
        <v>0</v>
      </c>
      <c r="AC417" s="411">
        <f t="shared" ref="AC417" si="1115">AC416</f>
        <v>0</v>
      </c>
      <c r="AD417" s="411">
        <f t="shared" ref="AD417" si="1116">AD416</f>
        <v>0</v>
      </c>
      <c r="AE417" s="411">
        <f t="shared" ref="AE417" si="1117">AE416</f>
        <v>0</v>
      </c>
      <c r="AF417" s="411">
        <f t="shared" ref="AF417" si="1118">AF416</f>
        <v>0</v>
      </c>
      <c r="AG417" s="411">
        <f t="shared" ref="AG417" si="1119">AG416</f>
        <v>0</v>
      </c>
      <c r="AH417" s="411">
        <f t="shared" ref="AH417" si="1120">AH416</f>
        <v>0</v>
      </c>
      <c r="AI417" s="411">
        <f t="shared" ref="AI417" si="1121">AI416</f>
        <v>0</v>
      </c>
      <c r="AJ417" s="411">
        <f t="shared" ref="AJ417" si="1122">AJ416</f>
        <v>0</v>
      </c>
      <c r="AK417" s="411">
        <f t="shared" ref="AK417" si="1123">AK416</f>
        <v>0</v>
      </c>
      <c r="AL417" s="411">
        <f t="shared" ref="AL417" si="1124">AL416</f>
        <v>0</v>
      </c>
      <c r="AM417" s="297"/>
    </row>
    <row r="418" spans="1:39" outlineLevel="1">
      <c r="A418" s="529"/>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29"/>
      <c r="B419" s="511"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29">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29"/>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25">Z420</f>
        <v>0</v>
      </c>
      <c r="AA421" s="411">
        <f t="shared" ref="AA421" si="1126">AA420</f>
        <v>0</v>
      </c>
      <c r="AB421" s="411">
        <f t="shared" ref="AB421" si="1127">AB420</f>
        <v>0</v>
      </c>
      <c r="AC421" s="411">
        <f t="shared" ref="AC421" si="1128">AC420</f>
        <v>0</v>
      </c>
      <c r="AD421" s="411">
        <f t="shared" ref="AD421" si="1129">AD420</f>
        <v>0</v>
      </c>
      <c r="AE421" s="411">
        <f t="shared" ref="AE421" si="1130">AE420</f>
        <v>0</v>
      </c>
      <c r="AF421" s="411">
        <f t="shared" ref="AF421" si="1131">AF420</f>
        <v>0</v>
      </c>
      <c r="AG421" s="411">
        <f t="shared" ref="AG421" si="1132">AG420</f>
        <v>0</v>
      </c>
      <c r="AH421" s="411">
        <f t="shared" ref="AH421" si="1133">AH420</f>
        <v>0</v>
      </c>
      <c r="AI421" s="411">
        <f t="shared" ref="AI421" si="1134">AI420</f>
        <v>0</v>
      </c>
      <c r="AJ421" s="411">
        <f t="shared" ref="AJ421" si="1135">AJ420</f>
        <v>0</v>
      </c>
      <c r="AK421" s="411">
        <f t="shared" ref="AK421" si="1136">AK420</f>
        <v>0</v>
      </c>
      <c r="AL421" s="411">
        <f t="shared" ref="AL421" si="1137">AL420</f>
        <v>0</v>
      </c>
      <c r="AM421" s="311"/>
    </row>
    <row r="422" spans="1:39" outlineLevel="1">
      <c r="A422" s="529"/>
      <c r="B422" s="523"/>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29">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29"/>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38">Z423</f>
        <v>0</v>
      </c>
      <c r="AA424" s="411">
        <f t="shared" ref="AA424" si="1139">AA423</f>
        <v>0</v>
      </c>
      <c r="AB424" s="411">
        <f t="shared" ref="AB424" si="1140">AB423</f>
        <v>0</v>
      </c>
      <c r="AC424" s="411">
        <f t="shared" ref="AC424" si="1141">AC423</f>
        <v>0</v>
      </c>
      <c r="AD424" s="411">
        <f t="shared" ref="AD424" si="1142">AD423</f>
        <v>0</v>
      </c>
      <c r="AE424" s="411">
        <f t="shared" ref="AE424" si="1143">AE423</f>
        <v>0</v>
      </c>
      <c r="AF424" s="411">
        <f t="shared" ref="AF424" si="1144">AF423</f>
        <v>0</v>
      </c>
      <c r="AG424" s="411">
        <f t="shared" ref="AG424" si="1145">AG423</f>
        <v>0</v>
      </c>
      <c r="AH424" s="411">
        <f t="shared" ref="AH424" si="1146">AH423</f>
        <v>0</v>
      </c>
      <c r="AI424" s="411">
        <f t="shared" ref="AI424" si="1147">AI423</f>
        <v>0</v>
      </c>
      <c r="AJ424" s="411">
        <f t="shared" ref="AJ424" si="1148">AJ423</f>
        <v>0</v>
      </c>
      <c r="AK424" s="411">
        <f t="shared" ref="AK424" si="1149">AK423</f>
        <v>0</v>
      </c>
      <c r="AL424" s="411">
        <f t="shared" ref="AL424" si="1150">AL423</f>
        <v>0</v>
      </c>
      <c r="AM424" s="311"/>
    </row>
    <row r="425" spans="1:39" outlineLevel="1">
      <c r="A425" s="529"/>
      <c r="B425" s="524"/>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29">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29"/>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51">Z426</f>
        <v>0</v>
      </c>
      <c r="AA427" s="411">
        <f t="shared" ref="AA427" si="1152">AA426</f>
        <v>0</v>
      </c>
      <c r="AB427" s="411">
        <f t="shared" ref="AB427" si="1153">AB426</f>
        <v>0</v>
      </c>
      <c r="AC427" s="411">
        <f t="shared" ref="AC427" si="1154">AC426</f>
        <v>0</v>
      </c>
      <c r="AD427" s="411">
        <f t="shared" ref="AD427" si="1155">AD426</f>
        <v>0</v>
      </c>
      <c r="AE427" s="411">
        <f t="shared" ref="AE427" si="1156">AE426</f>
        <v>0</v>
      </c>
      <c r="AF427" s="411">
        <f t="shared" ref="AF427" si="1157">AF426</f>
        <v>0</v>
      </c>
      <c r="AG427" s="411">
        <f t="shared" ref="AG427" si="1158">AG426</f>
        <v>0</v>
      </c>
      <c r="AH427" s="411">
        <f t="shared" ref="AH427" si="1159">AH426</f>
        <v>0</v>
      </c>
      <c r="AI427" s="411">
        <f t="shared" ref="AI427" si="1160">AI426</f>
        <v>0</v>
      </c>
      <c r="AJ427" s="411">
        <f t="shared" ref="AJ427" si="1161">AJ426</f>
        <v>0</v>
      </c>
      <c r="AK427" s="411">
        <f t="shared" ref="AK427" si="1162">AK426</f>
        <v>0</v>
      </c>
      <c r="AL427" s="411">
        <f t="shared" ref="AL427" si="1163">AL426</f>
        <v>0</v>
      </c>
      <c r="AM427" s="311"/>
    </row>
    <row r="428" spans="1:39" outlineLevel="1">
      <c r="A428" s="529"/>
      <c r="B428" s="524"/>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29">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29"/>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64">Z429</f>
        <v>0</v>
      </c>
      <c r="AA430" s="411">
        <f t="shared" ref="AA430" si="1165">AA429</f>
        <v>0</v>
      </c>
      <c r="AB430" s="411">
        <f t="shared" ref="AB430" si="1166">AB429</f>
        <v>0</v>
      </c>
      <c r="AC430" s="411">
        <f t="shared" ref="AC430" si="1167">AC429</f>
        <v>0</v>
      </c>
      <c r="AD430" s="411">
        <f t="shared" ref="AD430" si="1168">AD429</f>
        <v>0</v>
      </c>
      <c r="AE430" s="411">
        <f t="shared" ref="AE430" si="1169">AE429</f>
        <v>0</v>
      </c>
      <c r="AF430" s="411">
        <f t="shared" ref="AF430" si="1170">AF429</f>
        <v>0</v>
      </c>
      <c r="AG430" s="411">
        <f t="shared" ref="AG430" si="1171">AG429</f>
        <v>0</v>
      </c>
      <c r="AH430" s="411">
        <f t="shared" ref="AH430" si="1172">AH429</f>
        <v>0</v>
      </c>
      <c r="AI430" s="411">
        <f t="shared" ref="AI430" si="1173">AI429</f>
        <v>0</v>
      </c>
      <c r="AJ430" s="411">
        <f t="shared" ref="AJ430" si="1174">AJ429</f>
        <v>0</v>
      </c>
      <c r="AK430" s="411">
        <f t="shared" ref="AK430" si="1175">AK429</f>
        <v>0</v>
      </c>
      <c r="AL430" s="411">
        <f t="shared" ref="AL430" si="1176">AL429</f>
        <v>0</v>
      </c>
      <c r="AM430" s="311"/>
    </row>
    <row r="431" spans="1:39" outlineLevel="1">
      <c r="A431" s="529"/>
      <c r="B431" s="524"/>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29">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29"/>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77">Z432</f>
        <v>0</v>
      </c>
      <c r="AA433" s="411">
        <f t="shared" ref="AA433" si="1178">AA432</f>
        <v>0</v>
      </c>
      <c r="AB433" s="411">
        <f t="shared" ref="AB433" si="1179">AB432</f>
        <v>0</v>
      </c>
      <c r="AC433" s="411">
        <f t="shared" ref="AC433" si="1180">AC432</f>
        <v>0</v>
      </c>
      <c r="AD433" s="411">
        <f t="shared" ref="AD433" si="1181">AD432</f>
        <v>0</v>
      </c>
      <c r="AE433" s="411">
        <f t="shared" ref="AE433" si="1182">AE432</f>
        <v>0</v>
      </c>
      <c r="AF433" s="411">
        <f t="shared" ref="AF433" si="1183">AF432</f>
        <v>0</v>
      </c>
      <c r="AG433" s="411">
        <f t="shared" ref="AG433" si="1184">AG432</f>
        <v>0</v>
      </c>
      <c r="AH433" s="411">
        <f t="shared" ref="AH433" si="1185">AH432</f>
        <v>0</v>
      </c>
      <c r="AI433" s="411">
        <f t="shared" ref="AI433" si="1186">AI432</f>
        <v>0</v>
      </c>
      <c r="AJ433" s="411">
        <f t="shared" ref="AJ433" si="1187">AJ432</f>
        <v>0</v>
      </c>
      <c r="AK433" s="411">
        <f t="shared" ref="AK433" si="1188">AK432</f>
        <v>0</v>
      </c>
      <c r="AL433" s="411">
        <f t="shared" ref="AL433" si="1189">AL432</f>
        <v>0</v>
      </c>
      <c r="AM433" s="311"/>
    </row>
    <row r="434" spans="1:40" outlineLevel="1">
      <c r="A434" s="529"/>
      <c r="B434" s="524"/>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29"/>
      <c r="B435" s="501"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29">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29"/>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90">Z436</f>
        <v>0</v>
      </c>
      <c r="AA437" s="411">
        <f t="shared" ref="AA437" si="1191">AA436</f>
        <v>0</v>
      </c>
      <c r="AB437" s="411">
        <f t="shared" ref="AB437" si="1192">AB436</f>
        <v>0</v>
      </c>
      <c r="AC437" s="411">
        <f t="shared" ref="AC437" si="1193">AC436</f>
        <v>0</v>
      </c>
      <c r="AD437" s="411">
        <f t="shared" ref="AD437" si="1194">AD436</f>
        <v>0</v>
      </c>
      <c r="AE437" s="411">
        <f t="shared" ref="AE437" si="1195">AE436</f>
        <v>0</v>
      </c>
      <c r="AF437" s="411">
        <f t="shared" ref="AF437" si="1196">AF436</f>
        <v>0</v>
      </c>
      <c r="AG437" s="411">
        <f t="shared" ref="AG437" si="1197">AG436</f>
        <v>0</v>
      </c>
      <c r="AH437" s="411">
        <f t="shared" ref="AH437" si="1198">AH436</f>
        <v>0</v>
      </c>
      <c r="AI437" s="411">
        <f t="shared" ref="AI437" si="1199">AI436</f>
        <v>0</v>
      </c>
      <c r="AJ437" s="411">
        <f t="shared" ref="AJ437" si="1200">AJ436</f>
        <v>0</v>
      </c>
      <c r="AK437" s="411">
        <f t="shared" ref="AK437" si="1201">AK436</f>
        <v>0</v>
      </c>
      <c r="AL437" s="411">
        <f t="shared" ref="AL437" si="1202">AL436</f>
        <v>0</v>
      </c>
      <c r="AM437" s="297"/>
    </row>
    <row r="438" spans="1:40" outlineLevel="1">
      <c r="A438" s="529"/>
      <c r="B438" s="525"/>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29">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29"/>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03">Z439</f>
        <v>0</v>
      </c>
      <c r="AA440" s="411">
        <f t="shared" ref="AA440" si="1204">AA439</f>
        <v>0</v>
      </c>
      <c r="AB440" s="411">
        <f t="shared" ref="AB440" si="1205">AB439</f>
        <v>0</v>
      </c>
      <c r="AC440" s="411">
        <f t="shared" ref="AC440" si="1206">AC439</f>
        <v>0</v>
      </c>
      <c r="AD440" s="411">
        <f t="shared" ref="AD440" si="1207">AD439</f>
        <v>0</v>
      </c>
      <c r="AE440" s="411">
        <f t="shared" ref="AE440" si="1208">AE439</f>
        <v>0</v>
      </c>
      <c r="AF440" s="411">
        <f t="shared" ref="AF440" si="1209">AF439</f>
        <v>0</v>
      </c>
      <c r="AG440" s="411">
        <f t="shared" ref="AG440" si="1210">AG439</f>
        <v>0</v>
      </c>
      <c r="AH440" s="411">
        <f t="shared" ref="AH440" si="1211">AH439</f>
        <v>0</v>
      </c>
      <c r="AI440" s="411">
        <f t="shared" ref="AI440" si="1212">AI439</f>
        <v>0</v>
      </c>
      <c r="AJ440" s="411">
        <f t="shared" ref="AJ440" si="1213">AJ439</f>
        <v>0</v>
      </c>
      <c r="AK440" s="411">
        <f t="shared" ref="AK440" si="1214">AK439</f>
        <v>0</v>
      </c>
      <c r="AL440" s="411">
        <f t="shared" ref="AL440" si="1215">AL439</f>
        <v>0</v>
      </c>
      <c r="AM440" s="297"/>
    </row>
    <row r="441" spans="1:40" outlineLevel="1">
      <c r="A441" s="529"/>
      <c r="B441" s="525"/>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29">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29"/>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16">Z442</f>
        <v>0</v>
      </c>
      <c r="AA443" s="411">
        <f t="shared" ref="AA443" si="1217">AA442</f>
        <v>0</v>
      </c>
      <c r="AB443" s="411">
        <f t="shared" ref="AB443" si="1218">AB442</f>
        <v>0</v>
      </c>
      <c r="AC443" s="411">
        <f t="shared" ref="AC443" si="1219">AC442</f>
        <v>0</v>
      </c>
      <c r="AD443" s="411">
        <f t="shared" ref="AD443" si="1220">AD442</f>
        <v>0</v>
      </c>
      <c r="AE443" s="411">
        <f t="shared" ref="AE443" si="1221">AE442</f>
        <v>0</v>
      </c>
      <c r="AF443" s="411">
        <f t="shared" ref="AF443" si="1222">AF442</f>
        <v>0</v>
      </c>
      <c r="AG443" s="411">
        <f t="shared" ref="AG443" si="1223">AG442</f>
        <v>0</v>
      </c>
      <c r="AH443" s="411">
        <f t="shared" ref="AH443" si="1224">AH442</f>
        <v>0</v>
      </c>
      <c r="AI443" s="411">
        <f t="shared" ref="AI443" si="1225">AI442</f>
        <v>0</v>
      </c>
      <c r="AJ443" s="411">
        <f t="shared" ref="AJ443" si="1226">AJ442</f>
        <v>0</v>
      </c>
      <c r="AK443" s="411">
        <f t="shared" ref="AK443" si="1227">AK442</f>
        <v>0</v>
      </c>
      <c r="AL443" s="411">
        <f t="shared" ref="AL443" si="1228">AL442</f>
        <v>0</v>
      </c>
      <c r="AM443" s="306"/>
    </row>
    <row r="444" spans="1:40" outlineLevel="1">
      <c r="A444" s="529"/>
      <c r="B444" s="525"/>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29"/>
      <c r="B445" s="501"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29">
        <v>14</v>
      </c>
      <c r="B446" s="525"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29"/>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229">Z446</f>
        <v>0</v>
      </c>
      <c r="AA447" s="411">
        <f t="shared" ref="AA447" si="1230">AA446</f>
        <v>0</v>
      </c>
      <c r="AB447" s="411">
        <f t="shared" ref="AB447" si="1231">AB446</f>
        <v>0</v>
      </c>
      <c r="AC447" s="411">
        <f t="shared" ref="AC447" si="1232">AC446</f>
        <v>0</v>
      </c>
      <c r="AD447" s="411">
        <f t="shared" ref="AD447" si="1233">AD446</f>
        <v>0</v>
      </c>
      <c r="AE447" s="411">
        <f t="shared" ref="AE447" si="1234">AE446</f>
        <v>0</v>
      </c>
      <c r="AF447" s="411">
        <f t="shared" ref="AF447" si="1235">AF446</f>
        <v>0</v>
      </c>
      <c r="AG447" s="411">
        <f t="shared" ref="AG447" si="1236">AG446</f>
        <v>0</v>
      </c>
      <c r="AH447" s="411">
        <f t="shared" ref="AH447" si="1237">AH446</f>
        <v>0</v>
      </c>
      <c r="AI447" s="411">
        <f t="shared" ref="AI447" si="1238">AI446</f>
        <v>0</v>
      </c>
      <c r="AJ447" s="411">
        <f t="shared" ref="AJ447" si="1239">AJ446</f>
        <v>0</v>
      </c>
      <c r="AK447" s="411">
        <f t="shared" ref="AK447" si="1240">AK446</f>
        <v>0</v>
      </c>
      <c r="AL447" s="411">
        <f t="shared" ref="AL447" si="1241">AL446</f>
        <v>0</v>
      </c>
      <c r="AM447" s="297"/>
    </row>
    <row r="448" spans="1:40" outlineLevel="1">
      <c r="A448" s="529"/>
      <c r="B448" s="525"/>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75" outlineLevel="1">
      <c r="A449" s="529"/>
      <c r="B449" s="501"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4"/>
      <c r="AN449" s="628"/>
    </row>
    <row r="450" spans="1:40" outlineLevel="1">
      <c r="A450" s="529">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29"/>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242">Z450</f>
        <v>0</v>
      </c>
      <c r="AA451" s="411">
        <f t="shared" si="1242"/>
        <v>0</v>
      </c>
      <c r="AB451" s="411">
        <f t="shared" si="1242"/>
        <v>0</v>
      </c>
      <c r="AC451" s="411">
        <f t="shared" si="1242"/>
        <v>0</v>
      </c>
      <c r="AD451" s="411">
        <f t="shared" si="1242"/>
        <v>0</v>
      </c>
      <c r="AE451" s="411">
        <f t="shared" si="1242"/>
        <v>0</v>
      </c>
      <c r="AF451" s="411">
        <f t="shared" si="1242"/>
        <v>0</v>
      </c>
      <c r="AG451" s="411">
        <f t="shared" si="1242"/>
        <v>0</v>
      </c>
      <c r="AH451" s="411">
        <f t="shared" si="1242"/>
        <v>0</v>
      </c>
      <c r="AI451" s="411">
        <f t="shared" si="1242"/>
        <v>0</v>
      </c>
      <c r="AJ451" s="411">
        <f t="shared" si="1242"/>
        <v>0</v>
      </c>
      <c r="AK451" s="411">
        <f t="shared" si="1242"/>
        <v>0</v>
      </c>
      <c r="AL451" s="411">
        <f t="shared" si="1242"/>
        <v>0</v>
      </c>
      <c r="AM451" s="297"/>
    </row>
    <row r="452" spans="1:40" outlineLevel="1">
      <c r="A452" s="529"/>
      <c r="B452" s="525"/>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29">
        <v>16</v>
      </c>
      <c r="B453" s="526"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29"/>
      <c r="B454" s="526"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43">Z453</f>
        <v>0</v>
      </c>
      <c r="AA454" s="411">
        <f t="shared" si="1243"/>
        <v>0</v>
      </c>
      <c r="AB454" s="411">
        <f t="shared" si="1243"/>
        <v>0</v>
      </c>
      <c r="AC454" s="411">
        <f t="shared" si="1243"/>
        <v>0</v>
      </c>
      <c r="AD454" s="411">
        <f t="shared" si="1243"/>
        <v>0</v>
      </c>
      <c r="AE454" s="411">
        <f t="shared" si="1243"/>
        <v>0</v>
      </c>
      <c r="AF454" s="411">
        <f t="shared" si="1243"/>
        <v>0</v>
      </c>
      <c r="AG454" s="411">
        <f t="shared" si="1243"/>
        <v>0</v>
      </c>
      <c r="AH454" s="411">
        <f t="shared" si="1243"/>
        <v>0</v>
      </c>
      <c r="AI454" s="411">
        <f t="shared" si="1243"/>
        <v>0</v>
      </c>
      <c r="AJ454" s="411">
        <f t="shared" si="1243"/>
        <v>0</v>
      </c>
      <c r="AK454" s="411">
        <f t="shared" si="1243"/>
        <v>0</v>
      </c>
      <c r="AL454" s="411">
        <f t="shared" si="1243"/>
        <v>0</v>
      </c>
      <c r="AM454" s="297"/>
    </row>
    <row r="455" spans="1:40" s="283" customFormat="1" outlineLevel="1">
      <c r="A455" s="529"/>
      <c r="B455" s="526"/>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29"/>
      <c r="B456" s="527"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29">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29"/>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244">Z457</f>
        <v>0</v>
      </c>
      <c r="AA458" s="411">
        <f t="shared" si="1244"/>
        <v>0</v>
      </c>
      <c r="AB458" s="411">
        <f t="shared" si="1244"/>
        <v>0</v>
      </c>
      <c r="AC458" s="411">
        <f t="shared" si="1244"/>
        <v>0</v>
      </c>
      <c r="AD458" s="411">
        <f t="shared" si="1244"/>
        <v>0</v>
      </c>
      <c r="AE458" s="411">
        <f t="shared" si="1244"/>
        <v>0</v>
      </c>
      <c r="AF458" s="411">
        <f t="shared" si="1244"/>
        <v>0</v>
      </c>
      <c r="AG458" s="411">
        <f t="shared" si="1244"/>
        <v>0</v>
      </c>
      <c r="AH458" s="411">
        <f t="shared" si="1244"/>
        <v>0</v>
      </c>
      <c r="AI458" s="411">
        <f t="shared" si="1244"/>
        <v>0</v>
      </c>
      <c r="AJ458" s="411">
        <f t="shared" si="1244"/>
        <v>0</v>
      </c>
      <c r="AK458" s="411">
        <f t="shared" si="1244"/>
        <v>0</v>
      </c>
      <c r="AL458" s="411">
        <f t="shared" si="1244"/>
        <v>0</v>
      </c>
      <c r="AM458" s="306"/>
    </row>
    <row r="459" spans="1:40" outlineLevel="1">
      <c r="A459" s="529"/>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29">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29"/>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45">Z460</f>
        <v>0</v>
      </c>
      <c r="AA461" s="411">
        <f t="shared" si="1245"/>
        <v>0</v>
      </c>
      <c r="AB461" s="411">
        <f t="shared" si="1245"/>
        <v>0</v>
      </c>
      <c r="AC461" s="411">
        <f t="shared" si="1245"/>
        <v>0</v>
      </c>
      <c r="AD461" s="411">
        <f t="shared" si="1245"/>
        <v>0</v>
      </c>
      <c r="AE461" s="411">
        <f t="shared" si="1245"/>
        <v>0</v>
      </c>
      <c r="AF461" s="411">
        <f t="shared" si="1245"/>
        <v>0</v>
      </c>
      <c r="AG461" s="411">
        <f t="shared" si="1245"/>
        <v>0</v>
      </c>
      <c r="AH461" s="411">
        <f t="shared" si="1245"/>
        <v>0</v>
      </c>
      <c r="AI461" s="411">
        <f t="shared" si="1245"/>
        <v>0</v>
      </c>
      <c r="AJ461" s="411">
        <f t="shared" si="1245"/>
        <v>0</v>
      </c>
      <c r="AK461" s="411">
        <f t="shared" si="1245"/>
        <v>0</v>
      </c>
      <c r="AL461" s="411">
        <f t="shared" si="1245"/>
        <v>0</v>
      </c>
      <c r="AM461" s="306"/>
    </row>
    <row r="462" spans="1:40" outlineLevel="1">
      <c r="A462" s="529"/>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29">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29"/>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46">Z463</f>
        <v>0</v>
      </c>
      <c r="AA464" s="411">
        <f t="shared" si="1246"/>
        <v>0</v>
      </c>
      <c r="AB464" s="411">
        <f t="shared" si="1246"/>
        <v>0</v>
      </c>
      <c r="AC464" s="411">
        <f t="shared" si="1246"/>
        <v>0</v>
      </c>
      <c r="AD464" s="411">
        <f t="shared" si="1246"/>
        <v>0</v>
      </c>
      <c r="AE464" s="411">
        <f t="shared" si="1246"/>
        <v>0</v>
      </c>
      <c r="AF464" s="411">
        <f t="shared" si="1246"/>
        <v>0</v>
      </c>
      <c r="AG464" s="411">
        <f t="shared" si="1246"/>
        <v>0</v>
      </c>
      <c r="AH464" s="411">
        <f t="shared" si="1246"/>
        <v>0</v>
      </c>
      <c r="AI464" s="411">
        <f t="shared" si="1246"/>
        <v>0</v>
      </c>
      <c r="AJ464" s="411">
        <f t="shared" si="1246"/>
        <v>0</v>
      </c>
      <c r="AK464" s="411">
        <f t="shared" si="1246"/>
        <v>0</v>
      </c>
      <c r="AL464" s="411">
        <f t="shared" si="1246"/>
        <v>0</v>
      </c>
      <c r="AM464" s="297"/>
    </row>
    <row r="465" spans="1:39" outlineLevel="1">
      <c r="A465" s="529"/>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29">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29"/>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247">Y466</f>
        <v>0</v>
      </c>
      <c r="Z467" s="411">
        <f t="shared" si="1247"/>
        <v>0</v>
      </c>
      <c r="AA467" s="411">
        <f t="shared" si="1247"/>
        <v>0</v>
      </c>
      <c r="AB467" s="411">
        <f t="shared" si="1247"/>
        <v>0</v>
      </c>
      <c r="AC467" s="411">
        <f t="shared" si="1247"/>
        <v>0</v>
      </c>
      <c r="AD467" s="411">
        <f t="shared" si="1247"/>
        <v>0</v>
      </c>
      <c r="AE467" s="411">
        <f t="shared" si="1247"/>
        <v>0</v>
      </c>
      <c r="AF467" s="411">
        <f t="shared" si="1247"/>
        <v>0</v>
      </c>
      <c r="AG467" s="411">
        <f t="shared" si="1247"/>
        <v>0</v>
      </c>
      <c r="AH467" s="411">
        <f t="shared" si="1247"/>
        <v>0</v>
      </c>
      <c r="AI467" s="411">
        <f t="shared" si="1247"/>
        <v>0</v>
      </c>
      <c r="AJ467" s="411">
        <f t="shared" si="1247"/>
        <v>0</v>
      </c>
      <c r="AK467" s="411">
        <f t="shared" si="1247"/>
        <v>0</v>
      </c>
      <c r="AL467" s="411">
        <f t="shared" si="1247"/>
        <v>0</v>
      </c>
      <c r="AM467" s="306"/>
    </row>
    <row r="468" spans="1:39" ht="15.75" outlineLevel="1">
      <c r="A468" s="529"/>
      <c r="B468" s="528"/>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29"/>
      <c r="B469" s="521"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29"/>
      <c r="B470" s="501"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29">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29"/>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248">Z471</f>
        <v>0</v>
      </c>
      <c r="AA472" s="411">
        <f t="shared" ref="AA472" si="1249">AA471</f>
        <v>0</v>
      </c>
      <c r="AB472" s="411">
        <f t="shared" ref="AB472" si="1250">AB471</f>
        <v>0</v>
      </c>
      <c r="AC472" s="411">
        <f t="shared" ref="AC472" si="1251">AC471</f>
        <v>0</v>
      </c>
      <c r="AD472" s="411">
        <f t="shared" ref="AD472" si="1252">AD471</f>
        <v>0</v>
      </c>
      <c r="AE472" s="411">
        <f t="shared" ref="AE472" si="1253">AE471</f>
        <v>0</v>
      </c>
      <c r="AF472" s="411">
        <f t="shared" ref="AF472" si="1254">AF471</f>
        <v>0</v>
      </c>
      <c r="AG472" s="411">
        <f t="shared" ref="AG472" si="1255">AG471</f>
        <v>0</v>
      </c>
      <c r="AH472" s="411">
        <f t="shared" ref="AH472" si="1256">AH471</f>
        <v>0</v>
      </c>
      <c r="AI472" s="411">
        <f t="shared" ref="AI472" si="1257">AI471</f>
        <v>0</v>
      </c>
      <c r="AJ472" s="411">
        <f t="shared" ref="AJ472" si="1258">AJ471</f>
        <v>0</v>
      </c>
      <c r="AK472" s="411">
        <f t="shared" ref="AK472" si="1259">AK471</f>
        <v>0</v>
      </c>
      <c r="AL472" s="411">
        <f t="shared" ref="AL472" si="1260">AL471</f>
        <v>0</v>
      </c>
      <c r="AM472" s="306"/>
    </row>
    <row r="473" spans="1:39" outlineLevel="1">
      <c r="A473" s="529"/>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29">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29"/>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261">Z474</f>
        <v>0</v>
      </c>
      <c r="AA475" s="411">
        <f t="shared" ref="AA475" si="1262">AA474</f>
        <v>0</v>
      </c>
      <c r="AB475" s="411">
        <f t="shared" ref="AB475" si="1263">AB474</f>
        <v>0</v>
      </c>
      <c r="AC475" s="411">
        <f t="shared" ref="AC475" si="1264">AC474</f>
        <v>0</v>
      </c>
      <c r="AD475" s="411">
        <f t="shared" ref="AD475" si="1265">AD474</f>
        <v>0</v>
      </c>
      <c r="AE475" s="411">
        <f t="shared" ref="AE475" si="1266">AE474</f>
        <v>0</v>
      </c>
      <c r="AF475" s="411">
        <f t="shared" ref="AF475" si="1267">AF474</f>
        <v>0</v>
      </c>
      <c r="AG475" s="411">
        <f t="shared" ref="AG475" si="1268">AG474</f>
        <v>0</v>
      </c>
      <c r="AH475" s="411">
        <f t="shared" ref="AH475" si="1269">AH474</f>
        <v>0</v>
      </c>
      <c r="AI475" s="411">
        <f t="shared" ref="AI475" si="1270">AI474</f>
        <v>0</v>
      </c>
      <c r="AJ475" s="411">
        <f t="shared" ref="AJ475" si="1271">AJ474</f>
        <v>0</v>
      </c>
      <c r="AK475" s="411">
        <f t="shared" ref="AK475" si="1272">AK474</f>
        <v>0</v>
      </c>
      <c r="AL475" s="411">
        <f t="shared" ref="AL475" si="1273">AL474</f>
        <v>0</v>
      </c>
      <c r="AM475" s="306"/>
    </row>
    <row r="476" spans="1:39" outlineLevel="1">
      <c r="A476" s="529"/>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29">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29"/>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274">Z477</f>
        <v>0</v>
      </c>
      <c r="AA478" s="411">
        <f t="shared" ref="AA478" si="1275">AA477</f>
        <v>0</v>
      </c>
      <c r="AB478" s="411">
        <f t="shared" ref="AB478" si="1276">AB477</f>
        <v>0</v>
      </c>
      <c r="AC478" s="411">
        <f t="shared" ref="AC478" si="1277">AC477</f>
        <v>0</v>
      </c>
      <c r="AD478" s="411">
        <f t="shared" ref="AD478" si="1278">AD477</f>
        <v>0</v>
      </c>
      <c r="AE478" s="411">
        <f t="shared" ref="AE478" si="1279">AE477</f>
        <v>0</v>
      </c>
      <c r="AF478" s="411">
        <f t="shared" ref="AF478" si="1280">AF477</f>
        <v>0</v>
      </c>
      <c r="AG478" s="411">
        <f t="shared" ref="AG478" si="1281">AG477</f>
        <v>0</v>
      </c>
      <c r="AH478" s="411">
        <f t="shared" ref="AH478" si="1282">AH477</f>
        <v>0</v>
      </c>
      <c r="AI478" s="411">
        <f t="shared" ref="AI478" si="1283">AI477</f>
        <v>0</v>
      </c>
      <c r="AJ478" s="411">
        <f t="shared" ref="AJ478" si="1284">AJ477</f>
        <v>0</v>
      </c>
      <c r="AK478" s="411">
        <f t="shared" ref="AK478" si="1285">AK477</f>
        <v>0</v>
      </c>
      <c r="AL478" s="411">
        <f t="shared" ref="AL478" si="1286">AL477</f>
        <v>0</v>
      </c>
      <c r="AM478" s="306"/>
    </row>
    <row r="479" spans="1:39" outlineLevel="1">
      <c r="A479" s="529"/>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29">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29"/>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287">Z480</f>
        <v>0</v>
      </c>
      <c r="AA481" s="411">
        <f t="shared" ref="AA481" si="1288">AA480</f>
        <v>0</v>
      </c>
      <c r="AB481" s="411">
        <f t="shared" ref="AB481" si="1289">AB480</f>
        <v>0</v>
      </c>
      <c r="AC481" s="411">
        <f t="shared" ref="AC481" si="1290">AC480</f>
        <v>0</v>
      </c>
      <c r="AD481" s="411">
        <f t="shared" ref="AD481" si="1291">AD480</f>
        <v>0</v>
      </c>
      <c r="AE481" s="411">
        <f t="shared" ref="AE481" si="1292">AE480</f>
        <v>0</v>
      </c>
      <c r="AF481" s="411">
        <f t="shared" ref="AF481" si="1293">AF480</f>
        <v>0</v>
      </c>
      <c r="AG481" s="411">
        <f t="shared" ref="AG481" si="1294">AG480</f>
        <v>0</v>
      </c>
      <c r="AH481" s="411">
        <f t="shared" ref="AH481" si="1295">AH480</f>
        <v>0</v>
      </c>
      <c r="AI481" s="411">
        <f t="shared" ref="AI481" si="1296">AI480</f>
        <v>0</v>
      </c>
      <c r="AJ481" s="411">
        <f t="shared" ref="AJ481" si="1297">AJ480</f>
        <v>0</v>
      </c>
      <c r="AK481" s="411">
        <f t="shared" ref="AK481" si="1298">AK480</f>
        <v>0</v>
      </c>
      <c r="AL481" s="411">
        <f t="shared" ref="AL481" si="1299">AL480</f>
        <v>0</v>
      </c>
      <c r="AM481" s="306"/>
    </row>
    <row r="482" spans="1:39" outlineLevel="1">
      <c r="A482" s="529"/>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29"/>
      <c r="B483" s="501"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29">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29"/>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00">Z484</f>
        <v>0</v>
      </c>
      <c r="AA485" s="411">
        <f t="shared" ref="AA485" si="1301">AA484</f>
        <v>0</v>
      </c>
      <c r="AB485" s="411">
        <f t="shared" ref="AB485" si="1302">AB484</f>
        <v>0</v>
      </c>
      <c r="AC485" s="411">
        <f t="shared" ref="AC485" si="1303">AC484</f>
        <v>0</v>
      </c>
      <c r="AD485" s="411">
        <f t="shared" ref="AD485" si="1304">AD484</f>
        <v>0</v>
      </c>
      <c r="AE485" s="411">
        <f t="shared" ref="AE485" si="1305">AE484</f>
        <v>0</v>
      </c>
      <c r="AF485" s="411">
        <f t="shared" ref="AF485" si="1306">AF484</f>
        <v>0</v>
      </c>
      <c r="AG485" s="411">
        <f t="shared" ref="AG485" si="1307">AG484</f>
        <v>0</v>
      </c>
      <c r="AH485" s="411">
        <f t="shared" ref="AH485" si="1308">AH484</f>
        <v>0</v>
      </c>
      <c r="AI485" s="411">
        <f t="shared" ref="AI485" si="1309">AI484</f>
        <v>0</v>
      </c>
      <c r="AJ485" s="411">
        <f t="shared" ref="AJ485" si="1310">AJ484</f>
        <v>0</v>
      </c>
      <c r="AK485" s="411">
        <f t="shared" ref="AK485" si="1311">AK484</f>
        <v>0</v>
      </c>
      <c r="AL485" s="411">
        <f t="shared" ref="AL485" si="1312">AL484</f>
        <v>0</v>
      </c>
      <c r="AM485" s="306"/>
    </row>
    <row r="486" spans="1:39" outlineLevel="1">
      <c r="A486" s="529"/>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29">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29"/>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13">Z487</f>
        <v>0</v>
      </c>
      <c r="AA488" s="411">
        <f t="shared" ref="AA488" si="1314">AA487</f>
        <v>0</v>
      </c>
      <c r="AB488" s="411">
        <f t="shared" ref="AB488" si="1315">AB487</f>
        <v>0</v>
      </c>
      <c r="AC488" s="411">
        <f t="shared" ref="AC488" si="1316">AC487</f>
        <v>0</v>
      </c>
      <c r="AD488" s="411">
        <f t="shared" ref="AD488" si="1317">AD487</f>
        <v>0</v>
      </c>
      <c r="AE488" s="411">
        <f t="shared" ref="AE488" si="1318">AE487</f>
        <v>0</v>
      </c>
      <c r="AF488" s="411">
        <f t="shared" ref="AF488" si="1319">AF487</f>
        <v>0</v>
      </c>
      <c r="AG488" s="411">
        <f t="shared" ref="AG488" si="1320">AG487</f>
        <v>0</v>
      </c>
      <c r="AH488" s="411">
        <f t="shared" ref="AH488" si="1321">AH487</f>
        <v>0</v>
      </c>
      <c r="AI488" s="411">
        <f t="shared" ref="AI488" si="1322">AI487</f>
        <v>0</v>
      </c>
      <c r="AJ488" s="411">
        <f t="shared" ref="AJ488" si="1323">AJ487</f>
        <v>0</v>
      </c>
      <c r="AK488" s="411">
        <f t="shared" ref="AK488" si="1324">AK487</f>
        <v>0</v>
      </c>
      <c r="AL488" s="411">
        <f t="shared" ref="AL488" si="1325">AL487</f>
        <v>0</v>
      </c>
      <c r="AM488" s="306"/>
    </row>
    <row r="489" spans="1:39" outlineLevel="1">
      <c r="A489" s="529"/>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29">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29"/>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26">Z490</f>
        <v>0</v>
      </c>
      <c r="AA491" s="411">
        <f t="shared" ref="AA491" si="1327">AA490</f>
        <v>0</v>
      </c>
      <c r="AB491" s="411">
        <f t="shared" ref="AB491" si="1328">AB490</f>
        <v>0</v>
      </c>
      <c r="AC491" s="411">
        <f t="shared" ref="AC491" si="1329">AC490</f>
        <v>0</v>
      </c>
      <c r="AD491" s="411">
        <f t="shared" ref="AD491" si="1330">AD490</f>
        <v>0</v>
      </c>
      <c r="AE491" s="411">
        <f t="shared" ref="AE491" si="1331">AE490</f>
        <v>0</v>
      </c>
      <c r="AF491" s="411">
        <f t="shared" ref="AF491" si="1332">AF490</f>
        <v>0</v>
      </c>
      <c r="AG491" s="411">
        <f t="shared" ref="AG491" si="1333">AG490</f>
        <v>0</v>
      </c>
      <c r="AH491" s="411">
        <f t="shared" ref="AH491" si="1334">AH490</f>
        <v>0</v>
      </c>
      <c r="AI491" s="411">
        <f t="shared" ref="AI491" si="1335">AI490</f>
        <v>0</v>
      </c>
      <c r="AJ491" s="411">
        <f t="shared" ref="AJ491" si="1336">AJ490</f>
        <v>0</v>
      </c>
      <c r="AK491" s="411">
        <f t="shared" ref="AK491" si="1337">AK490</f>
        <v>0</v>
      </c>
      <c r="AL491" s="411">
        <f t="shared" ref="AL491" si="1338">AL490</f>
        <v>0</v>
      </c>
      <c r="AM491" s="306"/>
    </row>
    <row r="492" spans="1:39" outlineLevel="1">
      <c r="A492" s="529"/>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29">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29"/>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39">Z493</f>
        <v>0</v>
      </c>
      <c r="AA494" s="411">
        <f t="shared" ref="AA494" si="1340">AA493</f>
        <v>0</v>
      </c>
      <c r="AB494" s="411">
        <f t="shared" ref="AB494" si="1341">AB493</f>
        <v>0</v>
      </c>
      <c r="AC494" s="411">
        <f t="shared" ref="AC494" si="1342">AC493</f>
        <v>0</v>
      </c>
      <c r="AD494" s="411">
        <f t="shared" ref="AD494" si="1343">AD493</f>
        <v>0</v>
      </c>
      <c r="AE494" s="411">
        <f t="shared" ref="AE494" si="1344">AE493</f>
        <v>0</v>
      </c>
      <c r="AF494" s="411">
        <f t="shared" ref="AF494" si="1345">AF493</f>
        <v>0</v>
      </c>
      <c r="AG494" s="411">
        <f t="shared" ref="AG494" si="1346">AG493</f>
        <v>0</v>
      </c>
      <c r="AH494" s="411">
        <f t="shared" ref="AH494" si="1347">AH493</f>
        <v>0</v>
      </c>
      <c r="AI494" s="411">
        <f t="shared" ref="AI494" si="1348">AI493</f>
        <v>0</v>
      </c>
      <c r="AJ494" s="411">
        <f t="shared" ref="AJ494" si="1349">AJ493</f>
        <v>0</v>
      </c>
      <c r="AK494" s="411">
        <f t="shared" ref="AK494" si="1350">AK493</f>
        <v>0</v>
      </c>
      <c r="AL494" s="411">
        <f t="shared" ref="AL494" si="1351">AL493</f>
        <v>0</v>
      </c>
      <c r="AM494" s="306"/>
    </row>
    <row r="495" spans="1:39" outlineLevel="1">
      <c r="A495" s="529"/>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29">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29"/>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352">Z496</f>
        <v>0</v>
      </c>
      <c r="AA497" s="411">
        <f t="shared" ref="AA497" si="1353">AA496</f>
        <v>0</v>
      </c>
      <c r="AB497" s="411">
        <f t="shared" ref="AB497" si="1354">AB496</f>
        <v>0</v>
      </c>
      <c r="AC497" s="411">
        <f t="shared" ref="AC497" si="1355">AC496</f>
        <v>0</v>
      </c>
      <c r="AD497" s="411">
        <f t="shared" ref="AD497" si="1356">AD496</f>
        <v>0</v>
      </c>
      <c r="AE497" s="411">
        <f t="shared" ref="AE497" si="1357">AE496</f>
        <v>0</v>
      </c>
      <c r="AF497" s="411">
        <f t="shared" ref="AF497" si="1358">AF496</f>
        <v>0</v>
      </c>
      <c r="AG497" s="411">
        <f t="shared" ref="AG497" si="1359">AG496</f>
        <v>0</v>
      </c>
      <c r="AH497" s="411">
        <f t="shared" ref="AH497" si="1360">AH496</f>
        <v>0</v>
      </c>
      <c r="AI497" s="411">
        <f t="shared" ref="AI497" si="1361">AI496</f>
        <v>0</v>
      </c>
      <c r="AJ497" s="411">
        <f t="shared" ref="AJ497" si="1362">AJ496</f>
        <v>0</v>
      </c>
      <c r="AK497" s="411">
        <f t="shared" ref="AK497" si="1363">AK496</f>
        <v>0</v>
      </c>
      <c r="AL497" s="411">
        <f t="shared" ref="AL497" si="1364">AL496</f>
        <v>0</v>
      </c>
      <c r="AM497" s="306"/>
    </row>
    <row r="498" spans="1:39" outlineLevel="1">
      <c r="A498" s="529"/>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29">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29"/>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365">Z499</f>
        <v>0</v>
      </c>
      <c r="AA500" s="411">
        <f t="shared" ref="AA500" si="1366">AA499</f>
        <v>0</v>
      </c>
      <c r="AB500" s="411">
        <f t="shared" ref="AB500" si="1367">AB499</f>
        <v>0</v>
      </c>
      <c r="AC500" s="411">
        <f t="shared" ref="AC500" si="1368">AC499</f>
        <v>0</v>
      </c>
      <c r="AD500" s="411">
        <f t="shared" ref="AD500" si="1369">AD499</f>
        <v>0</v>
      </c>
      <c r="AE500" s="411">
        <f t="shared" ref="AE500" si="1370">AE499</f>
        <v>0</v>
      </c>
      <c r="AF500" s="411">
        <f t="shared" ref="AF500" si="1371">AF499</f>
        <v>0</v>
      </c>
      <c r="AG500" s="411">
        <f t="shared" ref="AG500" si="1372">AG499</f>
        <v>0</v>
      </c>
      <c r="AH500" s="411">
        <f t="shared" ref="AH500" si="1373">AH499</f>
        <v>0</v>
      </c>
      <c r="AI500" s="411">
        <f t="shared" ref="AI500" si="1374">AI499</f>
        <v>0</v>
      </c>
      <c r="AJ500" s="411">
        <f t="shared" ref="AJ500" si="1375">AJ499</f>
        <v>0</v>
      </c>
      <c r="AK500" s="411">
        <f t="shared" ref="AK500" si="1376">AK499</f>
        <v>0</v>
      </c>
      <c r="AL500" s="411">
        <f t="shared" ref="AL500" si="1377">AL499</f>
        <v>0</v>
      </c>
      <c r="AM500" s="306"/>
    </row>
    <row r="501" spans="1:39" outlineLevel="1">
      <c r="A501" s="529"/>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29">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29"/>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378">Z502</f>
        <v>0</v>
      </c>
      <c r="AA503" s="411">
        <f t="shared" ref="AA503" si="1379">AA502</f>
        <v>0</v>
      </c>
      <c r="AB503" s="411">
        <f t="shared" ref="AB503" si="1380">AB502</f>
        <v>0</v>
      </c>
      <c r="AC503" s="411">
        <f t="shared" ref="AC503" si="1381">AC502</f>
        <v>0</v>
      </c>
      <c r="AD503" s="411">
        <f t="shared" ref="AD503" si="1382">AD502</f>
        <v>0</v>
      </c>
      <c r="AE503" s="411">
        <f t="shared" ref="AE503" si="1383">AE502</f>
        <v>0</v>
      </c>
      <c r="AF503" s="411">
        <f t="shared" ref="AF503" si="1384">AF502</f>
        <v>0</v>
      </c>
      <c r="AG503" s="411">
        <f t="shared" ref="AG503" si="1385">AG502</f>
        <v>0</v>
      </c>
      <c r="AH503" s="411">
        <f t="shared" ref="AH503" si="1386">AH502</f>
        <v>0</v>
      </c>
      <c r="AI503" s="411">
        <f t="shared" ref="AI503" si="1387">AI502</f>
        <v>0</v>
      </c>
      <c r="AJ503" s="411">
        <f t="shared" ref="AJ503" si="1388">AJ502</f>
        <v>0</v>
      </c>
      <c r="AK503" s="411">
        <f t="shared" ref="AK503" si="1389">AK502</f>
        <v>0</v>
      </c>
      <c r="AL503" s="411">
        <f t="shared" ref="AL503" si="1390">AL502</f>
        <v>0</v>
      </c>
      <c r="AM503" s="306"/>
    </row>
    <row r="504" spans="1:39" outlineLevel="1">
      <c r="A504" s="529"/>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29">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29"/>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91">Z505</f>
        <v>0</v>
      </c>
      <c r="AA506" s="411">
        <f t="shared" ref="AA506" si="1392">AA505</f>
        <v>0</v>
      </c>
      <c r="AB506" s="411">
        <f t="shared" ref="AB506" si="1393">AB505</f>
        <v>0</v>
      </c>
      <c r="AC506" s="411">
        <f t="shared" ref="AC506" si="1394">AC505</f>
        <v>0</v>
      </c>
      <c r="AD506" s="411">
        <f t="shared" ref="AD506" si="1395">AD505</f>
        <v>0</v>
      </c>
      <c r="AE506" s="411">
        <f t="shared" ref="AE506" si="1396">AE505</f>
        <v>0</v>
      </c>
      <c r="AF506" s="411">
        <f t="shared" ref="AF506" si="1397">AF505</f>
        <v>0</v>
      </c>
      <c r="AG506" s="411">
        <f t="shared" ref="AG506" si="1398">AG505</f>
        <v>0</v>
      </c>
      <c r="AH506" s="411">
        <f t="shared" ref="AH506" si="1399">AH505</f>
        <v>0</v>
      </c>
      <c r="AI506" s="411">
        <f t="shared" ref="AI506" si="1400">AI505</f>
        <v>0</v>
      </c>
      <c r="AJ506" s="411">
        <f t="shared" ref="AJ506" si="1401">AJ505</f>
        <v>0</v>
      </c>
      <c r="AK506" s="411">
        <f t="shared" ref="AK506" si="1402">AK505</f>
        <v>0</v>
      </c>
      <c r="AL506" s="411">
        <f t="shared" ref="AL506" si="1403">AL505</f>
        <v>0</v>
      </c>
      <c r="AM506" s="306"/>
    </row>
    <row r="507" spans="1:39" outlineLevel="1">
      <c r="A507" s="529"/>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29"/>
      <c r="B508" s="501"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29">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29"/>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04">Z509</f>
        <v>0</v>
      </c>
      <c r="AA510" s="411">
        <f t="shared" ref="AA510" si="1405">AA509</f>
        <v>0</v>
      </c>
      <c r="AB510" s="411">
        <f t="shared" ref="AB510" si="1406">AB509</f>
        <v>0</v>
      </c>
      <c r="AC510" s="411">
        <f t="shared" ref="AC510" si="1407">AC509</f>
        <v>0</v>
      </c>
      <c r="AD510" s="411">
        <f t="shared" ref="AD510" si="1408">AD509</f>
        <v>0</v>
      </c>
      <c r="AE510" s="411">
        <f t="shared" ref="AE510" si="1409">AE509</f>
        <v>0</v>
      </c>
      <c r="AF510" s="411">
        <f t="shared" ref="AF510" si="1410">AF509</f>
        <v>0</v>
      </c>
      <c r="AG510" s="411">
        <f t="shared" ref="AG510" si="1411">AG509</f>
        <v>0</v>
      </c>
      <c r="AH510" s="411">
        <f t="shared" ref="AH510" si="1412">AH509</f>
        <v>0</v>
      </c>
      <c r="AI510" s="411">
        <f t="shared" ref="AI510" si="1413">AI509</f>
        <v>0</v>
      </c>
      <c r="AJ510" s="411">
        <f t="shared" ref="AJ510" si="1414">AJ509</f>
        <v>0</v>
      </c>
      <c r="AK510" s="411">
        <f t="shared" ref="AK510" si="1415">AK509</f>
        <v>0</v>
      </c>
      <c r="AL510" s="411">
        <f t="shared" ref="AL510" si="1416">AL509</f>
        <v>0</v>
      </c>
      <c r="AM510" s="306"/>
    </row>
    <row r="511" spans="1:39" outlineLevel="1">
      <c r="A511" s="529"/>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29">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29"/>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17">Z512</f>
        <v>0</v>
      </c>
      <c r="AA513" s="411">
        <f t="shared" ref="AA513" si="1418">AA512</f>
        <v>0</v>
      </c>
      <c r="AB513" s="411">
        <f t="shared" ref="AB513" si="1419">AB512</f>
        <v>0</v>
      </c>
      <c r="AC513" s="411">
        <f t="shared" ref="AC513" si="1420">AC512</f>
        <v>0</v>
      </c>
      <c r="AD513" s="411">
        <f t="shared" ref="AD513" si="1421">AD512</f>
        <v>0</v>
      </c>
      <c r="AE513" s="411">
        <f t="shared" ref="AE513" si="1422">AE512</f>
        <v>0</v>
      </c>
      <c r="AF513" s="411">
        <f t="shared" ref="AF513" si="1423">AF512</f>
        <v>0</v>
      </c>
      <c r="AG513" s="411">
        <f t="shared" ref="AG513" si="1424">AG512</f>
        <v>0</v>
      </c>
      <c r="AH513" s="411">
        <f t="shared" ref="AH513" si="1425">AH512</f>
        <v>0</v>
      </c>
      <c r="AI513" s="411">
        <f t="shared" ref="AI513" si="1426">AI512</f>
        <v>0</v>
      </c>
      <c r="AJ513" s="411">
        <f t="shared" ref="AJ513" si="1427">AJ512</f>
        <v>0</v>
      </c>
      <c r="AK513" s="411">
        <f t="shared" ref="AK513" si="1428">AK512</f>
        <v>0</v>
      </c>
      <c r="AL513" s="411">
        <f t="shared" ref="AL513" si="1429">AL512</f>
        <v>0</v>
      </c>
      <c r="AM513" s="306"/>
    </row>
    <row r="514" spans="1:39" outlineLevel="1">
      <c r="A514" s="529"/>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29">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29"/>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30">Z515</f>
        <v>0</v>
      </c>
      <c r="AA516" s="411">
        <f t="shared" ref="AA516" si="1431">AA515</f>
        <v>0</v>
      </c>
      <c r="AB516" s="411">
        <f t="shared" ref="AB516" si="1432">AB515</f>
        <v>0</v>
      </c>
      <c r="AC516" s="411">
        <f t="shared" ref="AC516" si="1433">AC515</f>
        <v>0</v>
      </c>
      <c r="AD516" s="411">
        <f t="shared" ref="AD516" si="1434">AD515</f>
        <v>0</v>
      </c>
      <c r="AE516" s="411">
        <f t="shared" ref="AE516" si="1435">AE515</f>
        <v>0</v>
      </c>
      <c r="AF516" s="411">
        <f t="shared" ref="AF516" si="1436">AF515</f>
        <v>0</v>
      </c>
      <c r="AG516" s="411">
        <f t="shared" ref="AG516" si="1437">AG515</f>
        <v>0</v>
      </c>
      <c r="AH516" s="411">
        <f t="shared" ref="AH516" si="1438">AH515</f>
        <v>0</v>
      </c>
      <c r="AI516" s="411">
        <f t="shared" ref="AI516" si="1439">AI515</f>
        <v>0</v>
      </c>
      <c r="AJ516" s="411">
        <f t="shared" ref="AJ516" si="1440">AJ515</f>
        <v>0</v>
      </c>
      <c r="AK516" s="411">
        <f t="shared" ref="AK516" si="1441">AK515</f>
        <v>0</v>
      </c>
      <c r="AL516" s="411">
        <f t="shared" ref="AL516" si="1442">AL515</f>
        <v>0</v>
      </c>
      <c r="AM516" s="306"/>
    </row>
    <row r="517" spans="1:39" outlineLevel="1">
      <c r="A517" s="529"/>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29"/>
      <c r="B518" s="501"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29">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29"/>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443">Z519</f>
        <v>0</v>
      </c>
      <c r="AA520" s="411">
        <f t="shared" ref="AA520" si="1444">AA519</f>
        <v>0</v>
      </c>
      <c r="AB520" s="411">
        <f t="shared" ref="AB520" si="1445">AB519</f>
        <v>0</v>
      </c>
      <c r="AC520" s="411">
        <f t="shared" ref="AC520" si="1446">AC519</f>
        <v>0</v>
      </c>
      <c r="AD520" s="411">
        <f t="shared" ref="AD520" si="1447">AD519</f>
        <v>0</v>
      </c>
      <c r="AE520" s="411">
        <f t="shared" ref="AE520" si="1448">AE519</f>
        <v>0</v>
      </c>
      <c r="AF520" s="411">
        <f t="shared" ref="AF520" si="1449">AF519</f>
        <v>0</v>
      </c>
      <c r="AG520" s="411">
        <f t="shared" ref="AG520" si="1450">AG519</f>
        <v>0</v>
      </c>
      <c r="AH520" s="411">
        <f t="shared" ref="AH520" si="1451">AH519</f>
        <v>0</v>
      </c>
      <c r="AI520" s="411">
        <f t="shared" ref="AI520" si="1452">AI519</f>
        <v>0</v>
      </c>
      <c r="AJ520" s="411">
        <f t="shared" ref="AJ520" si="1453">AJ519</f>
        <v>0</v>
      </c>
      <c r="AK520" s="411">
        <f t="shared" ref="AK520" si="1454">AK519</f>
        <v>0</v>
      </c>
      <c r="AL520" s="411">
        <f t="shared" ref="AL520" si="1455">AL519</f>
        <v>0</v>
      </c>
      <c r="AM520" s="306"/>
    </row>
    <row r="521" spans="1:39" outlineLevel="1">
      <c r="A521" s="529"/>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29">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29"/>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456">Z522</f>
        <v>0</v>
      </c>
      <c r="AA523" s="411">
        <f t="shared" ref="AA523" si="1457">AA522</f>
        <v>0</v>
      </c>
      <c r="AB523" s="411">
        <f t="shared" ref="AB523" si="1458">AB522</f>
        <v>0</v>
      </c>
      <c r="AC523" s="411">
        <f t="shared" ref="AC523" si="1459">AC522</f>
        <v>0</v>
      </c>
      <c r="AD523" s="411">
        <f t="shared" ref="AD523" si="1460">AD522</f>
        <v>0</v>
      </c>
      <c r="AE523" s="411">
        <f t="shared" ref="AE523" si="1461">AE522</f>
        <v>0</v>
      </c>
      <c r="AF523" s="411">
        <f t="shared" ref="AF523" si="1462">AF522</f>
        <v>0</v>
      </c>
      <c r="AG523" s="411">
        <f t="shared" ref="AG523" si="1463">AG522</f>
        <v>0</v>
      </c>
      <c r="AH523" s="411">
        <f t="shared" ref="AH523" si="1464">AH522</f>
        <v>0</v>
      </c>
      <c r="AI523" s="411">
        <f t="shared" ref="AI523" si="1465">AI522</f>
        <v>0</v>
      </c>
      <c r="AJ523" s="411">
        <f t="shared" ref="AJ523" si="1466">AJ522</f>
        <v>0</v>
      </c>
      <c r="AK523" s="411">
        <f t="shared" ref="AK523" si="1467">AK522</f>
        <v>0</v>
      </c>
      <c r="AL523" s="411">
        <f t="shared" ref="AL523" si="1468">AL522</f>
        <v>0</v>
      </c>
      <c r="AM523" s="306"/>
    </row>
    <row r="524" spans="1:39" outlineLevel="1">
      <c r="A524" s="529"/>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29">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29"/>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469">Z525</f>
        <v>0</v>
      </c>
      <c r="AA526" s="411">
        <f t="shared" ref="AA526" si="1470">AA525</f>
        <v>0</v>
      </c>
      <c r="AB526" s="411">
        <f t="shared" ref="AB526" si="1471">AB525</f>
        <v>0</v>
      </c>
      <c r="AC526" s="411">
        <f t="shared" ref="AC526" si="1472">AC525</f>
        <v>0</v>
      </c>
      <c r="AD526" s="411">
        <f t="shared" ref="AD526" si="1473">AD525</f>
        <v>0</v>
      </c>
      <c r="AE526" s="411">
        <f t="shared" ref="AE526" si="1474">AE525</f>
        <v>0</v>
      </c>
      <c r="AF526" s="411">
        <f t="shared" ref="AF526" si="1475">AF525</f>
        <v>0</v>
      </c>
      <c r="AG526" s="411">
        <f t="shared" ref="AG526" si="1476">AG525</f>
        <v>0</v>
      </c>
      <c r="AH526" s="411">
        <f t="shared" ref="AH526" si="1477">AH525</f>
        <v>0</v>
      </c>
      <c r="AI526" s="411">
        <f t="shared" ref="AI526" si="1478">AI525</f>
        <v>0</v>
      </c>
      <c r="AJ526" s="411">
        <f t="shared" ref="AJ526" si="1479">AJ525</f>
        <v>0</v>
      </c>
      <c r="AK526" s="411">
        <f t="shared" ref="AK526" si="1480">AK525</f>
        <v>0</v>
      </c>
      <c r="AL526" s="411">
        <f t="shared" ref="AL526" si="1481">AL525</f>
        <v>0</v>
      </c>
      <c r="AM526" s="306"/>
    </row>
    <row r="527" spans="1:39" outlineLevel="1">
      <c r="A527" s="529"/>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29">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29"/>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482">Z528</f>
        <v>0</v>
      </c>
      <c r="AA529" s="411">
        <f t="shared" ref="AA529" si="1483">AA528</f>
        <v>0</v>
      </c>
      <c r="AB529" s="411">
        <f t="shared" ref="AB529" si="1484">AB528</f>
        <v>0</v>
      </c>
      <c r="AC529" s="411">
        <f t="shared" ref="AC529" si="1485">AC528</f>
        <v>0</v>
      </c>
      <c r="AD529" s="411">
        <f t="shared" ref="AD529" si="1486">AD528</f>
        <v>0</v>
      </c>
      <c r="AE529" s="411">
        <f t="shared" ref="AE529" si="1487">AE528</f>
        <v>0</v>
      </c>
      <c r="AF529" s="411">
        <f t="shared" ref="AF529" si="1488">AF528</f>
        <v>0</v>
      </c>
      <c r="AG529" s="411">
        <f t="shared" ref="AG529" si="1489">AG528</f>
        <v>0</v>
      </c>
      <c r="AH529" s="411">
        <f t="shared" ref="AH529" si="1490">AH528</f>
        <v>0</v>
      </c>
      <c r="AI529" s="411">
        <f t="shared" ref="AI529" si="1491">AI528</f>
        <v>0</v>
      </c>
      <c r="AJ529" s="411">
        <f t="shared" ref="AJ529" si="1492">AJ528</f>
        <v>0</v>
      </c>
      <c r="AK529" s="411">
        <f t="shared" ref="AK529" si="1493">AK528</f>
        <v>0</v>
      </c>
      <c r="AL529" s="411">
        <f t="shared" ref="AL529" si="1494">AL528</f>
        <v>0</v>
      </c>
      <c r="AM529" s="306"/>
    </row>
    <row r="530" spans="1:39" outlineLevel="1">
      <c r="A530" s="529"/>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29">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29"/>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95">Z531</f>
        <v>0</v>
      </c>
      <c r="AA532" s="411">
        <f t="shared" ref="AA532" si="1496">AA531</f>
        <v>0</v>
      </c>
      <c r="AB532" s="411">
        <f t="shared" ref="AB532" si="1497">AB531</f>
        <v>0</v>
      </c>
      <c r="AC532" s="411">
        <f t="shared" ref="AC532" si="1498">AC531</f>
        <v>0</v>
      </c>
      <c r="AD532" s="411">
        <f t="shared" ref="AD532" si="1499">AD531</f>
        <v>0</v>
      </c>
      <c r="AE532" s="411">
        <f t="shared" ref="AE532" si="1500">AE531</f>
        <v>0</v>
      </c>
      <c r="AF532" s="411">
        <f t="shared" ref="AF532" si="1501">AF531</f>
        <v>0</v>
      </c>
      <c r="AG532" s="411">
        <f t="shared" ref="AG532" si="1502">AG531</f>
        <v>0</v>
      </c>
      <c r="AH532" s="411">
        <f t="shared" ref="AH532" si="1503">AH531</f>
        <v>0</v>
      </c>
      <c r="AI532" s="411">
        <f t="shared" ref="AI532" si="1504">AI531</f>
        <v>0</v>
      </c>
      <c r="AJ532" s="411">
        <f t="shared" ref="AJ532" si="1505">AJ531</f>
        <v>0</v>
      </c>
      <c r="AK532" s="411">
        <f t="shared" ref="AK532" si="1506">AK531</f>
        <v>0</v>
      </c>
      <c r="AL532" s="411">
        <f t="shared" ref="AL532" si="1507">AL531</f>
        <v>0</v>
      </c>
      <c r="AM532" s="306"/>
    </row>
    <row r="533" spans="1:39" outlineLevel="1">
      <c r="A533" s="529"/>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29">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29"/>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08">Z534</f>
        <v>0</v>
      </c>
      <c r="AA535" s="411">
        <f t="shared" ref="AA535" si="1509">AA534</f>
        <v>0</v>
      </c>
      <c r="AB535" s="411">
        <f t="shared" ref="AB535" si="1510">AB534</f>
        <v>0</v>
      </c>
      <c r="AC535" s="411">
        <f t="shared" ref="AC535" si="1511">AC534</f>
        <v>0</v>
      </c>
      <c r="AD535" s="411">
        <f t="shared" ref="AD535" si="1512">AD534</f>
        <v>0</v>
      </c>
      <c r="AE535" s="411">
        <f t="shared" ref="AE535" si="1513">AE534</f>
        <v>0</v>
      </c>
      <c r="AF535" s="411">
        <f t="shared" ref="AF535" si="1514">AF534</f>
        <v>0</v>
      </c>
      <c r="AG535" s="411">
        <f t="shared" ref="AG535" si="1515">AG534</f>
        <v>0</v>
      </c>
      <c r="AH535" s="411">
        <f t="shared" ref="AH535" si="1516">AH534</f>
        <v>0</v>
      </c>
      <c r="AI535" s="411">
        <f t="shared" ref="AI535" si="1517">AI534</f>
        <v>0</v>
      </c>
      <c r="AJ535" s="411">
        <f t="shared" ref="AJ535" si="1518">AJ534</f>
        <v>0</v>
      </c>
      <c r="AK535" s="411">
        <f t="shared" ref="AK535" si="1519">AK534</f>
        <v>0</v>
      </c>
      <c r="AL535" s="411">
        <f t="shared" ref="AL535" si="1520">AL534</f>
        <v>0</v>
      </c>
      <c r="AM535" s="306"/>
    </row>
    <row r="536" spans="1:39" outlineLevel="1">
      <c r="A536" s="529"/>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29">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29"/>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21">Z537</f>
        <v>0</v>
      </c>
      <c r="AA538" s="411">
        <f t="shared" ref="AA538" si="1522">AA537</f>
        <v>0</v>
      </c>
      <c r="AB538" s="411">
        <f t="shared" ref="AB538" si="1523">AB537</f>
        <v>0</v>
      </c>
      <c r="AC538" s="411">
        <f t="shared" ref="AC538" si="1524">AC537</f>
        <v>0</v>
      </c>
      <c r="AD538" s="411">
        <f t="shared" ref="AD538" si="1525">AD537</f>
        <v>0</v>
      </c>
      <c r="AE538" s="411">
        <f t="shared" ref="AE538" si="1526">AE537</f>
        <v>0</v>
      </c>
      <c r="AF538" s="411">
        <f t="shared" ref="AF538" si="1527">AF537</f>
        <v>0</v>
      </c>
      <c r="AG538" s="411">
        <f t="shared" ref="AG538" si="1528">AG537</f>
        <v>0</v>
      </c>
      <c r="AH538" s="411">
        <f t="shared" ref="AH538" si="1529">AH537</f>
        <v>0</v>
      </c>
      <c r="AI538" s="411">
        <f t="shared" ref="AI538" si="1530">AI537</f>
        <v>0</v>
      </c>
      <c r="AJ538" s="411">
        <f t="shared" ref="AJ538" si="1531">AJ537</f>
        <v>0</v>
      </c>
      <c r="AK538" s="411">
        <f t="shared" ref="AK538" si="1532">AK537</f>
        <v>0</v>
      </c>
      <c r="AL538" s="411">
        <f t="shared" ref="AL538" si="1533">AL537</f>
        <v>0</v>
      </c>
      <c r="AM538" s="306"/>
    </row>
    <row r="539" spans="1:39" outlineLevel="1">
      <c r="A539" s="529"/>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29">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29"/>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34">Z540</f>
        <v>0</v>
      </c>
      <c r="AA541" s="411">
        <f t="shared" ref="AA541" si="1535">AA540</f>
        <v>0</v>
      </c>
      <c r="AB541" s="411">
        <f t="shared" ref="AB541" si="1536">AB540</f>
        <v>0</v>
      </c>
      <c r="AC541" s="411">
        <f t="shared" ref="AC541" si="1537">AC540</f>
        <v>0</v>
      </c>
      <c r="AD541" s="411">
        <f t="shared" ref="AD541" si="1538">AD540</f>
        <v>0</v>
      </c>
      <c r="AE541" s="411">
        <f t="shared" ref="AE541" si="1539">AE540</f>
        <v>0</v>
      </c>
      <c r="AF541" s="411">
        <f t="shared" ref="AF541" si="1540">AF540</f>
        <v>0</v>
      </c>
      <c r="AG541" s="411">
        <f t="shared" ref="AG541" si="1541">AG540</f>
        <v>0</v>
      </c>
      <c r="AH541" s="411">
        <f t="shared" ref="AH541" si="1542">AH540</f>
        <v>0</v>
      </c>
      <c r="AI541" s="411">
        <f t="shared" ref="AI541" si="1543">AI540</f>
        <v>0</v>
      </c>
      <c r="AJ541" s="411">
        <f t="shared" ref="AJ541" si="1544">AJ540</f>
        <v>0</v>
      </c>
      <c r="AK541" s="411">
        <f t="shared" ref="AK541" si="1545">AK540</f>
        <v>0</v>
      </c>
      <c r="AL541" s="411">
        <f t="shared" ref="AL541" si="1546">AL540</f>
        <v>0</v>
      </c>
      <c r="AM541" s="306"/>
    </row>
    <row r="542" spans="1:39" outlineLevel="1">
      <c r="A542" s="529"/>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29">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29"/>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47">Z543</f>
        <v>0</v>
      </c>
      <c r="AA544" s="411">
        <f t="shared" ref="AA544" si="1548">AA543</f>
        <v>0</v>
      </c>
      <c r="AB544" s="411">
        <f t="shared" ref="AB544" si="1549">AB543</f>
        <v>0</v>
      </c>
      <c r="AC544" s="411">
        <f t="shared" ref="AC544" si="1550">AC543</f>
        <v>0</v>
      </c>
      <c r="AD544" s="411">
        <f t="shared" ref="AD544" si="1551">AD543</f>
        <v>0</v>
      </c>
      <c r="AE544" s="411">
        <f t="shared" ref="AE544" si="1552">AE543</f>
        <v>0</v>
      </c>
      <c r="AF544" s="411">
        <f t="shared" ref="AF544" si="1553">AF543</f>
        <v>0</v>
      </c>
      <c r="AG544" s="411">
        <f t="shared" ref="AG544" si="1554">AG543</f>
        <v>0</v>
      </c>
      <c r="AH544" s="411">
        <f t="shared" ref="AH544" si="1555">AH543</f>
        <v>0</v>
      </c>
      <c r="AI544" s="411">
        <f t="shared" ref="AI544" si="1556">AI543</f>
        <v>0</v>
      </c>
      <c r="AJ544" s="411">
        <f t="shared" ref="AJ544" si="1557">AJ543</f>
        <v>0</v>
      </c>
      <c r="AK544" s="411">
        <f t="shared" ref="AK544" si="1558">AK543</f>
        <v>0</v>
      </c>
      <c r="AL544" s="411">
        <f t="shared" ref="AL544" si="1559">AL543</f>
        <v>0</v>
      </c>
      <c r="AM544" s="306"/>
    </row>
    <row r="545" spans="1:39" outlineLevel="1">
      <c r="A545" s="529"/>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29">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29"/>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60">Z546</f>
        <v>0</v>
      </c>
      <c r="AA547" s="411">
        <f t="shared" ref="AA547" si="1561">AA546</f>
        <v>0</v>
      </c>
      <c r="AB547" s="411">
        <f t="shared" ref="AB547" si="1562">AB546</f>
        <v>0</v>
      </c>
      <c r="AC547" s="411">
        <f t="shared" ref="AC547" si="1563">AC546</f>
        <v>0</v>
      </c>
      <c r="AD547" s="411">
        <f t="shared" ref="AD547" si="1564">AD546</f>
        <v>0</v>
      </c>
      <c r="AE547" s="411">
        <f t="shared" ref="AE547" si="1565">AE546</f>
        <v>0</v>
      </c>
      <c r="AF547" s="411">
        <f t="shared" ref="AF547" si="1566">AF546</f>
        <v>0</v>
      </c>
      <c r="AG547" s="411">
        <f t="shared" ref="AG547" si="1567">AG546</f>
        <v>0</v>
      </c>
      <c r="AH547" s="411">
        <f t="shared" ref="AH547" si="1568">AH546</f>
        <v>0</v>
      </c>
      <c r="AI547" s="411">
        <f t="shared" ref="AI547" si="1569">AI546</f>
        <v>0</v>
      </c>
      <c r="AJ547" s="411">
        <f t="shared" ref="AJ547" si="1570">AJ546</f>
        <v>0</v>
      </c>
      <c r="AK547" s="411">
        <f t="shared" ref="AK547" si="1571">AK546</f>
        <v>0</v>
      </c>
      <c r="AL547" s="411">
        <f t="shared" ref="AL547" si="1572">AL546</f>
        <v>0</v>
      </c>
      <c r="AM547" s="306"/>
    </row>
    <row r="548" spans="1:39" outlineLevel="1">
      <c r="A548" s="529"/>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29">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29"/>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573">Z549</f>
        <v>0</v>
      </c>
      <c r="AA550" s="411">
        <f t="shared" ref="AA550" si="1574">AA549</f>
        <v>0</v>
      </c>
      <c r="AB550" s="411">
        <f t="shared" ref="AB550" si="1575">AB549</f>
        <v>0</v>
      </c>
      <c r="AC550" s="411">
        <f t="shared" ref="AC550" si="1576">AC549</f>
        <v>0</v>
      </c>
      <c r="AD550" s="411">
        <f t="shared" ref="AD550" si="1577">AD549</f>
        <v>0</v>
      </c>
      <c r="AE550" s="411">
        <f t="shared" ref="AE550" si="1578">AE549</f>
        <v>0</v>
      </c>
      <c r="AF550" s="411">
        <f t="shared" ref="AF550" si="1579">AF549</f>
        <v>0</v>
      </c>
      <c r="AG550" s="411">
        <f t="shared" ref="AG550" si="1580">AG549</f>
        <v>0</v>
      </c>
      <c r="AH550" s="411">
        <f t="shared" ref="AH550" si="1581">AH549</f>
        <v>0</v>
      </c>
      <c r="AI550" s="411">
        <f t="shared" ref="AI550" si="1582">AI549</f>
        <v>0</v>
      </c>
      <c r="AJ550" s="411">
        <f t="shared" ref="AJ550" si="1583">AJ549</f>
        <v>0</v>
      </c>
      <c r="AK550" s="411">
        <f t="shared" ref="AK550" si="1584">AK549</f>
        <v>0</v>
      </c>
      <c r="AL550" s="411">
        <f t="shared" ref="AL550" si="1585">AL549</f>
        <v>0</v>
      </c>
      <c r="AM550" s="306"/>
    </row>
    <row r="551" spans="1:39" outlineLevel="1">
      <c r="A551" s="529"/>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29">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29"/>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86">Z552</f>
        <v>0</v>
      </c>
      <c r="AA553" s="411">
        <f t="shared" ref="AA553" si="1587">AA552</f>
        <v>0</v>
      </c>
      <c r="AB553" s="411">
        <f t="shared" ref="AB553" si="1588">AB552</f>
        <v>0</v>
      </c>
      <c r="AC553" s="411">
        <f t="shared" ref="AC553" si="1589">AC552</f>
        <v>0</v>
      </c>
      <c r="AD553" s="411">
        <f t="shared" ref="AD553" si="1590">AD552</f>
        <v>0</v>
      </c>
      <c r="AE553" s="411">
        <f t="shared" ref="AE553" si="1591">AE552</f>
        <v>0</v>
      </c>
      <c r="AF553" s="411">
        <f t="shared" ref="AF553" si="1592">AF552</f>
        <v>0</v>
      </c>
      <c r="AG553" s="411">
        <f t="shared" ref="AG553" si="1593">AG552</f>
        <v>0</v>
      </c>
      <c r="AH553" s="411">
        <f t="shared" ref="AH553" si="1594">AH552</f>
        <v>0</v>
      </c>
      <c r="AI553" s="411">
        <f t="shared" ref="AI553" si="1595">AI552</f>
        <v>0</v>
      </c>
      <c r="AJ553" s="411">
        <f t="shared" ref="AJ553" si="1596">AJ552</f>
        <v>0</v>
      </c>
      <c r="AK553" s="411">
        <f t="shared" ref="AK553" si="1597">AK552</f>
        <v>0</v>
      </c>
      <c r="AL553" s="411">
        <f t="shared" ref="AL553" si="1598">AL552</f>
        <v>0</v>
      </c>
      <c r="AM553" s="306"/>
    </row>
    <row r="554" spans="1:39" outlineLevel="1">
      <c r="A554" s="529"/>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29">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29"/>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99">Z555</f>
        <v>0</v>
      </c>
      <c r="AA556" s="411">
        <f t="shared" ref="AA556" si="1600">AA555</f>
        <v>0</v>
      </c>
      <c r="AB556" s="411">
        <f t="shared" ref="AB556" si="1601">AB555</f>
        <v>0</v>
      </c>
      <c r="AC556" s="411">
        <f t="shared" ref="AC556" si="1602">AC555</f>
        <v>0</v>
      </c>
      <c r="AD556" s="411">
        <f t="shared" ref="AD556" si="1603">AD555</f>
        <v>0</v>
      </c>
      <c r="AE556" s="411">
        <f t="shared" ref="AE556" si="1604">AE555</f>
        <v>0</v>
      </c>
      <c r="AF556" s="411">
        <f t="shared" ref="AF556" si="1605">AF555</f>
        <v>0</v>
      </c>
      <c r="AG556" s="411">
        <f t="shared" ref="AG556" si="1606">AG555</f>
        <v>0</v>
      </c>
      <c r="AH556" s="411">
        <f t="shared" ref="AH556" si="1607">AH555</f>
        <v>0</v>
      </c>
      <c r="AI556" s="411">
        <f t="shared" ref="AI556" si="1608">AI555</f>
        <v>0</v>
      </c>
      <c r="AJ556" s="411">
        <f t="shared" ref="AJ556" si="1609">AJ555</f>
        <v>0</v>
      </c>
      <c r="AK556" s="411">
        <f t="shared" ref="AK556" si="1610">AK555</f>
        <v>0</v>
      </c>
      <c r="AL556" s="411">
        <f t="shared" ref="AL556" si="1611">AL555</f>
        <v>0</v>
      </c>
      <c r="AM556" s="306"/>
    </row>
    <row r="557" spans="1:39" outlineLevel="1">
      <c r="A557" s="529"/>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29">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29"/>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12">Z558</f>
        <v>0</v>
      </c>
      <c r="AA559" s="411">
        <f t="shared" ref="AA559" si="1613">AA558</f>
        <v>0</v>
      </c>
      <c r="AB559" s="411">
        <f t="shared" ref="AB559" si="1614">AB558</f>
        <v>0</v>
      </c>
      <c r="AC559" s="411">
        <f t="shared" ref="AC559" si="1615">AC558</f>
        <v>0</v>
      </c>
      <c r="AD559" s="411">
        <f t="shared" ref="AD559" si="1616">AD558</f>
        <v>0</v>
      </c>
      <c r="AE559" s="411">
        <f t="shared" ref="AE559" si="1617">AE558</f>
        <v>0</v>
      </c>
      <c r="AF559" s="411">
        <f t="shared" ref="AF559" si="1618">AF558</f>
        <v>0</v>
      </c>
      <c r="AG559" s="411">
        <f t="shared" ref="AG559" si="1619">AG558</f>
        <v>0</v>
      </c>
      <c r="AH559" s="411">
        <f t="shared" ref="AH559" si="1620">AH558</f>
        <v>0</v>
      </c>
      <c r="AI559" s="411">
        <f t="shared" ref="AI559" si="1621">AI558</f>
        <v>0</v>
      </c>
      <c r="AJ559" s="411">
        <f t="shared" ref="AJ559" si="1622">AJ558</f>
        <v>0</v>
      </c>
      <c r="AK559" s="411">
        <f t="shared" ref="AK559" si="1623">AK558</f>
        <v>0</v>
      </c>
      <c r="AL559" s="411">
        <f t="shared" ref="AL559" si="1624">AL558</f>
        <v>0</v>
      </c>
      <c r="AM559" s="306"/>
    </row>
    <row r="560" spans="1:39" outlineLevel="1">
      <c r="A560" s="529"/>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1006548.1082931462</v>
      </c>
      <c r="Z562" s="392">
        <f>HLOOKUP(Z218,'2. LRAMVA Threshold'!$B$42:$Q$53,9,FALSE)</f>
        <v>395891.49990205932</v>
      </c>
      <c r="AA562" s="392">
        <f>HLOOKUP(AA218,'2. LRAMVA Threshold'!$B$42:$Q$53,9,FALSE)</f>
        <v>1501.498994124122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1.32E-2</v>
      </c>
      <c r="Z564" s="341">
        <f>HLOOKUP(Z$35,'3.  Distribution Rates'!$C$122:$P$133,9,FALSE)</f>
        <v>1.43E-2</v>
      </c>
      <c r="AA564" s="341">
        <f>HLOOKUP(AA$35,'3.  Distribution Rates'!$C$122:$P$133,9,FALSE)</f>
        <v>2.5518999999999998</v>
      </c>
      <c r="AB564" s="341">
        <f>HLOOKUP(AB$35,'3.  Distribution Rates'!$C$122:$P$133,9,FALSE)</f>
        <v>2.7124000000000001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3746.3080586715046</v>
      </c>
      <c r="Z565" s="378">
        <f>'4.  2011-2014 LRAM'!Z140*Z564</f>
        <v>5219.1545375705336</v>
      </c>
      <c r="AA565" s="378">
        <f>'4.  2011-2014 LRAM'!AA140*AA564</f>
        <v>19414.956760077006</v>
      </c>
      <c r="AB565" s="378">
        <f>'4.  2011-2014 LRAM'!AB140*AB564</f>
        <v>4701.3783658252069</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1625">SUM(Y565:AL565)</f>
        <v>33081.797722144249</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3140.084261982161</v>
      </c>
      <c r="Z566" s="378">
        <f>'4.  2011-2014 LRAM'!Z269*Z564</f>
        <v>3048.1078427564107</v>
      </c>
      <c r="AA566" s="378">
        <f>'4.  2011-2014 LRAM'!AA269*AA564</f>
        <v>1379.471433012634</v>
      </c>
      <c r="AB566" s="378">
        <f>'4.  2011-2014 LRAM'!AB269*AB564</f>
        <v>3173.6340193054821</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1625"/>
        <v>10741.297557056687</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3035.8192152831402</v>
      </c>
      <c r="Z567" s="378">
        <f>'4.  2011-2014 LRAM'!Z398*Z564</f>
        <v>5345.0925331791459</v>
      </c>
      <c r="AA567" s="378">
        <f>'4.  2011-2014 LRAM'!AA398*AA564</f>
        <v>3025.9646109586415</v>
      </c>
      <c r="AB567" s="378">
        <f>'4.  2011-2014 LRAM'!AB398*AB564</f>
        <v>6994.517252545772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1625"/>
        <v>18401.393611966698</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7702.2641992118652</v>
      </c>
      <c r="Z568" s="378">
        <f>'4.  2011-2014 LRAM'!Z528*Z564</f>
        <v>12070.865734422852</v>
      </c>
      <c r="AA568" s="378">
        <f>'4.  2011-2014 LRAM'!AA528*AA564</f>
        <v>13560.461912323904</v>
      </c>
      <c r="AB568" s="378">
        <f>'4.  2011-2014 LRAM'!AB528*AB564</f>
        <v>1139.3648400512852</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1625"/>
        <v>34472.956686009908</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26">Y209*Y564</f>
        <v>7255.3931999999995</v>
      </c>
      <c r="Z569" s="378">
        <f t="shared" si="1626"/>
        <v>8647.3195297901148</v>
      </c>
      <c r="AA569" s="378">
        <f t="shared" si="1626"/>
        <v>11980.997544019767</v>
      </c>
      <c r="AB569" s="378">
        <f>AB209*AB564</f>
        <v>549.04525804658056</v>
      </c>
      <c r="AC569" s="378">
        <f t="shared" si="1626"/>
        <v>0</v>
      </c>
      <c r="AD569" s="378">
        <f t="shared" si="1626"/>
        <v>0</v>
      </c>
      <c r="AE569" s="378">
        <f t="shared" si="1626"/>
        <v>0</v>
      </c>
      <c r="AF569" s="378">
        <f t="shared" si="1626"/>
        <v>0</v>
      </c>
      <c r="AG569" s="378">
        <f t="shared" si="1626"/>
        <v>0</v>
      </c>
      <c r="AH569" s="378">
        <f t="shared" si="1626"/>
        <v>0</v>
      </c>
      <c r="AI569" s="378">
        <f t="shared" si="1626"/>
        <v>0</v>
      </c>
      <c r="AJ569" s="378">
        <f t="shared" si="1626"/>
        <v>0</v>
      </c>
      <c r="AK569" s="378">
        <f t="shared" si="1626"/>
        <v>0</v>
      </c>
      <c r="AL569" s="378">
        <f t="shared" si="1626"/>
        <v>0</v>
      </c>
      <c r="AM569" s="626">
        <f t="shared" si="1625"/>
        <v>28432.755531856459</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627">AA392*AA564</f>
        <v>0</v>
      </c>
      <c r="AB570" s="378">
        <f>AB392*AB564</f>
        <v>0</v>
      </c>
      <c r="AC570" s="378">
        <f t="shared" si="1627"/>
        <v>0</v>
      </c>
      <c r="AD570" s="378">
        <f t="shared" si="1627"/>
        <v>0</v>
      </c>
      <c r="AE570" s="378">
        <f t="shared" si="1627"/>
        <v>0</v>
      </c>
      <c r="AF570" s="378">
        <f t="shared" si="1627"/>
        <v>0</v>
      </c>
      <c r="AG570" s="378">
        <f t="shared" si="1627"/>
        <v>0</v>
      </c>
      <c r="AH570" s="378">
        <f t="shared" si="1627"/>
        <v>0</v>
      </c>
      <c r="AI570" s="378">
        <f t="shared" si="1627"/>
        <v>0</v>
      </c>
      <c r="AJ570" s="378">
        <f t="shared" si="1627"/>
        <v>0</v>
      </c>
      <c r="AK570" s="378">
        <f t="shared" si="1627"/>
        <v>0</v>
      </c>
      <c r="AL570" s="378">
        <f t="shared" si="1627"/>
        <v>0</v>
      </c>
      <c r="AM570" s="626">
        <f t="shared" si="1625"/>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628">Z561*Z564</f>
        <v>0</v>
      </c>
      <c r="AA571" s="378">
        <f t="shared" si="1628"/>
        <v>0</v>
      </c>
      <c r="AB571" s="378">
        <f t="shared" si="1628"/>
        <v>0</v>
      </c>
      <c r="AC571" s="378">
        <f t="shared" si="1628"/>
        <v>0</v>
      </c>
      <c r="AD571" s="378">
        <f t="shared" si="1628"/>
        <v>0</v>
      </c>
      <c r="AE571" s="378">
        <f t="shared" si="1628"/>
        <v>0</v>
      </c>
      <c r="AF571" s="378">
        <f t="shared" si="1628"/>
        <v>0</v>
      </c>
      <c r="AG571" s="378">
        <f t="shared" si="1628"/>
        <v>0</v>
      </c>
      <c r="AH571" s="378">
        <f t="shared" si="1628"/>
        <v>0</v>
      </c>
      <c r="AI571" s="378">
        <f t="shared" si="1628"/>
        <v>0</v>
      </c>
      <c r="AJ571" s="378">
        <f t="shared" si="1628"/>
        <v>0</v>
      </c>
      <c r="AK571" s="378">
        <f t="shared" si="1628"/>
        <v>0</v>
      </c>
      <c r="AL571" s="378">
        <f t="shared" si="1628"/>
        <v>0</v>
      </c>
      <c r="AM571" s="626">
        <f t="shared" si="1625"/>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24879.868935148668</v>
      </c>
      <c r="Z572" s="346">
        <f>SUM(Z565:Z571)</f>
        <v>34330.540177719056</v>
      </c>
      <c r="AA572" s="346">
        <f t="shared" ref="AA572:AE572" si="1629">SUM(AA565:AA571)</f>
        <v>49361.852260391955</v>
      </c>
      <c r="AB572" s="346">
        <f t="shared" si="1629"/>
        <v>16557.939735774326</v>
      </c>
      <c r="AC572" s="346">
        <f t="shared" si="1629"/>
        <v>0</v>
      </c>
      <c r="AD572" s="346">
        <f>SUM(AD565:AD571)</f>
        <v>0</v>
      </c>
      <c r="AE572" s="346">
        <f t="shared" si="1629"/>
        <v>0</v>
      </c>
      <c r="AF572" s="346">
        <f>SUM(AF565:AF571)</f>
        <v>0</v>
      </c>
      <c r="AG572" s="346">
        <f>SUM(AG565:AG571)</f>
        <v>0</v>
      </c>
      <c r="AH572" s="346">
        <f t="shared" ref="AH572:AL572" si="1630">SUM(AH565:AH571)</f>
        <v>0</v>
      </c>
      <c r="AI572" s="346">
        <f t="shared" si="1630"/>
        <v>0</v>
      </c>
      <c r="AJ572" s="346">
        <f>SUM(AJ565:AJ571)</f>
        <v>0</v>
      </c>
      <c r="AK572" s="346">
        <f t="shared" si="1630"/>
        <v>0</v>
      </c>
      <c r="AL572" s="346">
        <f t="shared" si="1630"/>
        <v>0</v>
      </c>
      <c r="AM572" s="407">
        <f>SUM(AM565:AM571)</f>
        <v>125130.20110903399</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13286.43502946953</v>
      </c>
      <c r="Z573" s="347">
        <f t="shared" ref="Z573:AE573" si="1631">Z562*Z564</f>
        <v>5661.2484485994482</v>
      </c>
      <c r="AA573" s="347">
        <f t="shared" si="1631"/>
        <v>3831.6752831053468</v>
      </c>
      <c r="AB573" s="347">
        <f t="shared" si="1631"/>
        <v>0</v>
      </c>
      <c r="AC573" s="347">
        <f t="shared" si="1631"/>
        <v>0</v>
      </c>
      <c r="AD573" s="347">
        <f>AD562*AD564</f>
        <v>0</v>
      </c>
      <c r="AE573" s="347">
        <f t="shared" si="1631"/>
        <v>0</v>
      </c>
      <c r="AF573" s="347">
        <f>AF562*AF564</f>
        <v>0</v>
      </c>
      <c r="AG573" s="347">
        <f t="shared" ref="AG573:AL573" si="1632">AG562*AG564</f>
        <v>0</v>
      </c>
      <c r="AH573" s="347">
        <f t="shared" si="1632"/>
        <v>0</v>
      </c>
      <c r="AI573" s="347">
        <f t="shared" si="1632"/>
        <v>0</v>
      </c>
      <c r="AJ573" s="347">
        <f>AJ562*AJ564</f>
        <v>0</v>
      </c>
      <c r="AK573" s="347">
        <f>AK562*AK564</f>
        <v>0</v>
      </c>
      <c r="AL573" s="347">
        <f t="shared" si="1632"/>
        <v>0</v>
      </c>
      <c r="AM573" s="407">
        <f>SUM(Y573:AL573)</f>
        <v>22779.358761174324</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102350.84234785967</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633">IF(AD402="kw",SUMPRODUCT($N$404:$N$559,$P$404:$P$559,AD404:AD559),SUMPRODUCT($E$404:$E$559,AD404:AD559))</f>
        <v>0</v>
      </c>
      <c r="AE576" s="291">
        <f t="shared" si="1633"/>
        <v>0</v>
      </c>
      <c r="AF576" s="291">
        <f t="shared" si="1633"/>
        <v>0</v>
      </c>
      <c r="AG576" s="291">
        <f t="shared" si="1633"/>
        <v>0</v>
      </c>
      <c r="AH576" s="291">
        <f t="shared" si="1633"/>
        <v>0</v>
      </c>
      <c r="AI576" s="291">
        <f t="shared" si="1633"/>
        <v>0</v>
      </c>
      <c r="AJ576" s="291">
        <f t="shared" si="1633"/>
        <v>0</v>
      </c>
      <c r="AK576" s="291">
        <f t="shared" si="1633"/>
        <v>0</v>
      </c>
      <c r="AL576" s="291">
        <f t="shared" si="163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634">IF(AA402="kw",SUMPRODUCT($N$404:$N$559,$Q$404:$Q$559,AA404:AA559),SUMPRODUCT($F$404:$F$559,AA404:AA559))</f>
        <v>0</v>
      </c>
      <c r="AB577" s="291">
        <f t="shared" si="1634"/>
        <v>0</v>
      </c>
      <c r="AC577" s="291">
        <f>IF(AC402="kw",SUMPRODUCT($N$404:$N$559,$Q$404:$Q$559,AC404:AC559),SUMPRODUCT($F$404:$F$559,AC404:AC559))</f>
        <v>0</v>
      </c>
      <c r="AD577" s="291">
        <f t="shared" si="1634"/>
        <v>0</v>
      </c>
      <c r="AE577" s="291">
        <f t="shared" si="1634"/>
        <v>0</v>
      </c>
      <c r="AF577" s="291">
        <f t="shared" si="1634"/>
        <v>0</v>
      </c>
      <c r="AG577" s="291">
        <f t="shared" si="1634"/>
        <v>0</v>
      </c>
      <c r="AH577" s="291">
        <f t="shared" si="1634"/>
        <v>0</v>
      </c>
      <c r="AI577" s="291">
        <f t="shared" si="1634"/>
        <v>0</v>
      </c>
      <c r="AJ577" s="291">
        <f t="shared" si="1634"/>
        <v>0</v>
      </c>
      <c r="AK577" s="291">
        <f t="shared" si="1634"/>
        <v>0</v>
      </c>
      <c r="AL577" s="291">
        <f t="shared" si="163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635">IF(AA402="kw",SUMPRODUCT($N$404:$N$559,$R$404:$R$559,AA404:AA559),SUMPRODUCT($G$404:$G$559,AA404:AA559))</f>
        <v>0</v>
      </c>
      <c r="AB578" s="326">
        <f t="shared" si="1635"/>
        <v>0</v>
      </c>
      <c r="AC578" s="326">
        <f>IF(AC402="kw",SUMPRODUCT($N$404:$N$559,$R$404:$R$559,AC404:AC559),SUMPRODUCT($G$404:$G$559,AC404:AC559))</f>
        <v>0</v>
      </c>
      <c r="AD578" s="326">
        <f t="shared" si="1635"/>
        <v>0</v>
      </c>
      <c r="AE578" s="326">
        <f t="shared" si="1635"/>
        <v>0</v>
      </c>
      <c r="AF578" s="326">
        <f t="shared" si="1635"/>
        <v>0</v>
      </c>
      <c r="AG578" s="326">
        <f t="shared" si="1635"/>
        <v>0</v>
      </c>
      <c r="AH578" s="326">
        <f t="shared" si="1635"/>
        <v>0</v>
      </c>
      <c r="AI578" s="326">
        <f t="shared" si="1635"/>
        <v>0</v>
      </c>
      <c r="AJ578" s="326">
        <f t="shared" si="1635"/>
        <v>0</v>
      </c>
      <c r="AK578" s="326">
        <f t="shared" si="1635"/>
        <v>0</v>
      </c>
      <c r="AL578" s="326">
        <f t="shared" si="1635"/>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7" t="s">
        <v>526</v>
      </c>
      <c r="E582" s="253"/>
      <c r="F582" s="587"/>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2" t="s">
        <v>211</v>
      </c>
      <c r="C583" s="814" t="s">
        <v>33</v>
      </c>
      <c r="D583" s="284" t="s">
        <v>422</v>
      </c>
      <c r="E583" s="816" t="s">
        <v>209</v>
      </c>
      <c r="F583" s="817"/>
      <c r="G583" s="817"/>
      <c r="H583" s="817"/>
      <c r="I583" s="817"/>
      <c r="J583" s="817"/>
      <c r="K583" s="817"/>
      <c r="L583" s="817"/>
      <c r="M583" s="818"/>
      <c r="N583" s="819" t="s">
        <v>213</v>
      </c>
      <c r="O583" s="284" t="s">
        <v>423</v>
      </c>
      <c r="P583" s="816" t="s">
        <v>212</v>
      </c>
      <c r="Q583" s="817"/>
      <c r="R583" s="817"/>
      <c r="S583" s="817"/>
      <c r="T583" s="817"/>
      <c r="U583" s="817"/>
      <c r="V583" s="817"/>
      <c r="W583" s="817"/>
      <c r="X583" s="818"/>
      <c r="Y583" s="809" t="s">
        <v>243</v>
      </c>
      <c r="Z583" s="810"/>
      <c r="AA583" s="810"/>
      <c r="AB583" s="810"/>
      <c r="AC583" s="810"/>
      <c r="AD583" s="810"/>
      <c r="AE583" s="810"/>
      <c r="AF583" s="810"/>
      <c r="AG583" s="810"/>
      <c r="AH583" s="810"/>
      <c r="AI583" s="810"/>
      <c r="AJ583" s="810"/>
      <c r="AK583" s="810"/>
      <c r="AL583" s="810"/>
      <c r="AM583" s="811"/>
    </row>
    <row r="584" spans="1:39" ht="68.25" customHeight="1">
      <c r="B584" s="813"/>
      <c r="C584" s="815"/>
      <c r="D584" s="285">
        <v>2018</v>
      </c>
      <c r="E584" s="285">
        <v>2019</v>
      </c>
      <c r="F584" s="285">
        <v>2020</v>
      </c>
      <c r="G584" s="285">
        <v>2021</v>
      </c>
      <c r="H584" s="285">
        <v>2022</v>
      </c>
      <c r="I584" s="285">
        <v>2023</v>
      </c>
      <c r="J584" s="285">
        <v>2024</v>
      </c>
      <c r="K584" s="285">
        <v>2025</v>
      </c>
      <c r="L584" s="285">
        <v>2026</v>
      </c>
      <c r="M584" s="285">
        <v>2027</v>
      </c>
      <c r="N584" s="82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999 kW</v>
      </c>
      <c r="AB584" s="285" t="str">
        <f>'1.  LRAMVA Summary'!G52</f>
        <v>GS&gt;1000 kW</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9"/>
      <c r="B585" s="515"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29"/>
      <c r="B586" s="501"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29">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29"/>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636">Z587</f>
        <v>0</v>
      </c>
      <c r="AA588" s="411">
        <f t="shared" ref="AA588" si="1637">AA587</f>
        <v>0</v>
      </c>
      <c r="AB588" s="411">
        <f t="shared" ref="AB588" si="1638">AB587</f>
        <v>0</v>
      </c>
      <c r="AC588" s="411">
        <f t="shared" ref="AC588" si="1639">AC587</f>
        <v>0</v>
      </c>
      <c r="AD588" s="411">
        <f t="shared" ref="AD588" si="1640">AD587</f>
        <v>0</v>
      </c>
      <c r="AE588" s="411">
        <f t="shared" ref="AE588" si="1641">AE587</f>
        <v>0</v>
      </c>
      <c r="AF588" s="411">
        <f t="shared" ref="AF588" si="1642">AF587</f>
        <v>0</v>
      </c>
      <c r="AG588" s="411">
        <f t="shared" ref="AG588" si="1643">AG587</f>
        <v>0</v>
      </c>
      <c r="AH588" s="411">
        <f t="shared" ref="AH588" si="1644">AH587</f>
        <v>0</v>
      </c>
      <c r="AI588" s="411">
        <f t="shared" ref="AI588" si="1645">AI587</f>
        <v>0</v>
      </c>
      <c r="AJ588" s="411">
        <f t="shared" ref="AJ588" si="1646">AJ587</f>
        <v>0</v>
      </c>
      <c r="AK588" s="411">
        <f t="shared" ref="AK588" si="1647">AK587</f>
        <v>0</v>
      </c>
      <c r="AL588" s="411">
        <f t="shared" ref="AL588" si="1648">AL587</f>
        <v>0</v>
      </c>
      <c r="AM588" s="297"/>
    </row>
    <row r="589" spans="1:39" ht="15.75" outlineLevel="1">
      <c r="A589" s="529"/>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29">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29"/>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649">Z590</f>
        <v>0</v>
      </c>
      <c r="AA591" s="411">
        <f t="shared" ref="AA591" si="1650">AA590</f>
        <v>0</v>
      </c>
      <c r="AB591" s="411">
        <f t="shared" ref="AB591" si="1651">AB590</f>
        <v>0</v>
      </c>
      <c r="AC591" s="411">
        <f t="shared" ref="AC591" si="1652">AC590</f>
        <v>0</v>
      </c>
      <c r="AD591" s="411">
        <f t="shared" ref="AD591" si="1653">AD590</f>
        <v>0</v>
      </c>
      <c r="AE591" s="411">
        <f t="shared" ref="AE591" si="1654">AE590</f>
        <v>0</v>
      </c>
      <c r="AF591" s="411">
        <f t="shared" ref="AF591" si="1655">AF590</f>
        <v>0</v>
      </c>
      <c r="AG591" s="411">
        <f t="shared" ref="AG591" si="1656">AG590</f>
        <v>0</v>
      </c>
      <c r="AH591" s="411">
        <f t="shared" ref="AH591" si="1657">AH590</f>
        <v>0</v>
      </c>
      <c r="AI591" s="411">
        <f t="shared" ref="AI591" si="1658">AI590</f>
        <v>0</v>
      </c>
      <c r="AJ591" s="411">
        <f t="shared" ref="AJ591" si="1659">AJ590</f>
        <v>0</v>
      </c>
      <c r="AK591" s="411">
        <f t="shared" ref="AK591" si="1660">AK590</f>
        <v>0</v>
      </c>
      <c r="AL591" s="411">
        <f t="shared" ref="AL591" si="1661">AL590</f>
        <v>0</v>
      </c>
      <c r="AM591" s="297"/>
    </row>
    <row r="592" spans="1:39" ht="15.75" outlineLevel="1">
      <c r="A592" s="529"/>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29">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29"/>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662">Z593</f>
        <v>0</v>
      </c>
      <c r="AA594" s="411">
        <f t="shared" ref="AA594" si="1663">AA593</f>
        <v>0</v>
      </c>
      <c r="AB594" s="411">
        <f t="shared" ref="AB594" si="1664">AB593</f>
        <v>0</v>
      </c>
      <c r="AC594" s="411">
        <f t="shared" ref="AC594" si="1665">AC593</f>
        <v>0</v>
      </c>
      <c r="AD594" s="411">
        <f t="shared" ref="AD594" si="1666">AD593</f>
        <v>0</v>
      </c>
      <c r="AE594" s="411">
        <f t="shared" ref="AE594" si="1667">AE593</f>
        <v>0</v>
      </c>
      <c r="AF594" s="411">
        <f t="shared" ref="AF594" si="1668">AF593</f>
        <v>0</v>
      </c>
      <c r="AG594" s="411">
        <f t="shared" ref="AG594" si="1669">AG593</f>
        <v>0</v>
      </c>
      <c r="AH594" s="411">
        <f t="shared" ref="AH594" si="1670">AH593</f>
        <v>0</v>
      </c>
      <c r="AI594" s="411">
        <f t="shared" ref="AI594" si="1671">AI593</f>
        <v>0</v>
      </c>
      <c r="AJ594" s="411">
        <f t="shared" ref="AJ594" si="1672">AJ593</f>
        <v>0</v>
      </c>
      <c r="AK594" s="411">
        <f t="shared" ref="AK594" si="1673">AK593</f>
        <v>0</v>
      </c>
      <c r="AL594" s="411">
        <f t="shared" ref="AL594" si="1674">AL593</f>
        <v>0</v>
      </c>
      <c r="AM594" s="297"/>
    </row>
    <row r="595" spans="1:39" outlineLevel="1">
      <c r="A595" s="529"/>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29">
        <v>4</v>
      </c>
      <c r="B596" s="517"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29"/>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675">Z596</f>
        <v>0</v>
      </c>
      <c r="AA597" s="411">
        <f t="shared" ref="AA597" si="1676">AA596</f>
        <v>0</v>
      </c>
      <c r="AB597" s="411">
        <f t="shared" ref="AB597" si="1677">AB596</f>
        <v>0</v>
      </c>
      <c r="AC597" s="411">
        <f t="shared" ref="AC597" si="1678">AC596</f>
        <v>0</v>
      </c>
      <c r="AD597" s="411">
        <f t="shared" ref="AD597" si="1679">AD596</f>
        <v>0</v>
      </c>
      <c r="AE597" s="411">
        <f t="shared" ref="AE597" si="1680">AE596</f>
        <v>0</v>
      </c>
      <c r="AF597" s="411">
        <f t="shared" ref="AF597" si="1681">AF596</f>
        <v>0</v>
      </c>
      <c r="AG597" s="411">
        <f t="shared" ref="AG597" si="1682">AG596</f>
        <v>0</v>
      </c>
      <c r="AH597" s="411">
        <f t="shared" ref="AH597" si="1683">AH596</f>
        <v>0</v>
      </c>
      <c r="AI597" s="411">
        <f t="shared" ref="AI597" si="1684">AI596</f>
        <v>0</v>
      </c>
      <c r="AJ597" s="411">
        <f t="shared" ref="AJ597" si="1685">AJ596</f>
        <v>0</v>
      </c>
      <c r="AK597" s="411">
        <f t="shared" ref="AK597" si="1686">AK596</f>
        <v>0</v>
      </c>
      <c r="AL597" s="411">
        <f t="shared" ref="AL597" si="1687">AL596</f>
        <v>0</v>
      </c>
      <c r="AM597" s="297"/>
    </row>
    <row r="598" spans="1:39" outlineLevel="1">
      <c r="A598" s="529"/>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29">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29"/>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88">Z599</f>
        <v>0</v>
      </c>
      <c r="AA600" s="411">
        <f t="shared" ref="AA600" si="1689">AA599</f>
        <v>0</v>
      </c>
      <c r="AB600" s="411">
        <f t="shared" ref="AB600" si="1690">AB599</f>
        <v>0</v>
      </c>
      <c r="AC600" s="411">
        <f t="shared" ref="AC600" si="1691">AC599</f>
        <v>0</v>
      </c>
      <c r="AD600" s="411">
        <f t="shared" ref="AD600" si="1692">AD599</f>
        <v>0</v>
      </c>
      <c r="AE600" s="411">
        <f t="shared" ref="AE600" si="1693">AE599</f>
        <v>0</v>
      </c>
      <c r="AF600" s="411">
        <f t="shared" ref="AF600" si="1694">AF599</f>
        <v>0</v>
      </c>
      <c r="AG600" s="411">
        <f t="shared" ref="AG600" si="1695">AG599</f>
        <v>0</v>
      </c>
      <c r="AH600" s="411">
        <f t="shared" ref="AH600" si="1696">AH599</f>
        <v>0</v>
      </c>
      <c r="AI600" s="411">
        <f t="shared" ref="AI600" si="1697">AI599</f>
        <v>0</v>
      </c>
      <c r="AJ600" s="411">
        <f t="shared" ref="AJ600" si="1698">AJ599</f>
        <v>0</v>
      </c>
      <c r="AK600" s="411">
        <f t="shared" ref="AK600" si="1699">AK599</f>
        <v>0</v>
      </c>
      <c r="AL600" s="411">
        <f t="shared" ref="AL600" si="1700">AL599</f>
        <v>0</v>
      </c>
      <c r="AM600" s="297"/>
    </row>
    <row r="601" spans="1:39" outlineLevel="1">
      <c r="A601" s="529"/>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29"/>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29">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29"/>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01">Z603</f>
        <v>0</v>
      </c>
      <c r="AA604" s="411">
        <f t="shared" ref="AA604" si="1702">AA603</f>
        <v>0</v>
      </c>
      <c r="AB604" s="411">
        <f t="shared" ref="AB604" si="1703">AB603</f>
        <v>0</v>
      </c>
      <c r="AC604" s="411">
        <f t="shared" ref="AC604" si="1704">AC603</f>
        <v>0</v>
      </c>
      <c r="AD604" s="411">
        <f t="shared" ref="AD604" si="1705">AD603</f>
        <v>0</v>
      </c>
      <c r="AE604" s="411">
        <f t="shared" ref="AE604" si="1706">AE603</f>
        <v>0</v>
      </c>
      <c r="AF604" s="411">
        <f t="shared" ref="AF604" si="1707">AF603</f>
        <v>0</v>
      </c>
      <c r="AG604" s="411">
        <f t="shared" ref="AG604" si="1708">AG603</f>
        <v>0</v>
      </c>
      <c r="AH604" s="411">
        <f t="shared" ref="AH604" si="1709">AH603</f>
        <v>0</v>
      </c>
      <c r="AI604" s="411">
        <f t="shared" ref="AI604" si="1710">AI603</f>
        <v>0</v>
      </c>
      <c r="AJ604" s="411">
        <f t="shared" ref="AJ604" si="1711">AJ603</f>
        <v>0</v>
      </c>
      <c r="AK604" s="411">
        <f t="shared" ref="AK604" si="1712">AK603</f>
        <v>0</v>
      </c>
      <c r="AL604" s="411">
        <f t="shared" ref="AL604" si="1713">AL603</f>
        <v>0</v>
      </c>
      <c r="AM604" s="311"/>
    </row>
    <row r="605" spans="1:39" outlineLevel="1">
      <c r="A605" s="529"/>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29">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29"/>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14">Z606</f>
        <v>0</v>
      </c>
      <c r="AA607" s="411">
        <f t="shared" ref="AA607" si="1715">AA606</f>
        <v>0</v>
      </c>
      <c r="AB607" s="411">
        <f t="shared" ref="AB607" si="1716">AB606</f>
        <v>0</v>
      </c>
      <c r="AC607" s="411">
        <f t="shared" ref="AC607" si="1717">AC606</f>
        <v>0</v>
      </c>
      <c r="AD607" s="411">
        <f t="shared" ref="AD607" si="1718">AD606</f>
        <v>0</v>
      </c>
      <c r="AE607" s="411">
        <f t="shared" ref="AE607" si="1719">AE606</f>
        <v>0</v>
      </c>
      <c r="AF607" s="411">
        <f t="shared" ref="AF607" si="1720">AF606</f>
        <v>0</v>
      </c>
      <c r="AG607" s="411">
        <f t="shared" ref="AG607" si="1721">AG606</f>
        <v>0</v>
      </c>
      <c r="AH607" s="411">
        <f t="shared" ref="AH607" si="1722">AH606</f>
        <v>0</v>
      </c>
      <c r="AI607" s="411">
        <f t="shared" ref="AI607" si="1723">AI606</f>
        <v>0</v>
      </c>
      <c r="AJ607" s="411">
        <f t="shared" ref="AJ607" si="1724">AJ606</f>
        <v>0</v>
      </c>
      <c r="AK607" s="411">
        <f t="shared" ref="AK607" si="1725">AK606</f>
        <v>0</v>
      </c>
      <c r="AL607" s="411">
        <f t="shared" ref="AL607" si="1726">AL606</f>
        <v>0</v>
      </c>
      <c r="AM607" s="311"/>
    </row>
    <row r="608" spans="1:39" outlineLevel="1">
      <c r="A608" s="529"/>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29">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29"/>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27">Z609</f>
        <v>0</v>
      </c>
      <c r="AA610" s="411">
        <f t="shared" ref="AA610" si="1728">AA609</f>
        <v>0</v>
      </c>
      <c r="AB610" s="411">
        <f t="shared" ref="AB610" si="1729">AB609</f>
        <v>0</v>
      </c>
      <c r="AC610" s="411">
        <f t="shared" ref="AC610" si="1730">AC609</f>
        <v>0</v>
      </c>
      <c r="AD610" s="411">
        <f t="shared" ref="AD610" si="1731">AD609</f>
        <v>0</v>
      </c>
      <c r="AE610" s="411">
        <f t="shared" ref="AE610" si="1732">AE609</f>
        <v>0</v>
      </c>
      <c r="AF610" s="411">
        <f t="shared" ref="AF610" si="1733">AF609</f>
        <v>0</v>
      </c>
      <c r="AG610" s="411">
        <f t="shared" ref="AG610" si="1734">AG609</f>
        <v>0</v>
      </c>
      <c r="AH610" s="411">
        <f t="shared" ref="AH610" si="1735">AH609</f>
        <v>0</v>
      </c>
      <c r="AI610" s="411">
        <f t="shared" ref="AI610" si="1736">AI609</f>
        <v>0</v>
      </c>
      <c r="AJ610" s="411">
        <f t="shared" ref="AJ610" si="1737">AJ609</f>
        <v>0</v>
      </c>
      <c r="AK610" s="411">
        <f t="shared" ref="AK610" si="1738">AK609</f>
        <v>0</v>
      </c>
      <c r="AL610" s="411">
        <f t="shared" ref="AL610" si="1739">AL609</f>
        <v>0</v>
      </c>
      <c r="AM610" s="311"/>
    </row>
    <row r="611" spans="1:39" outlineLevel="1">
      <c r="A611" s="529"/>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29">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29"/>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40">Z612</f>
        <v>0</v>
      </c>
      <c r="AA613" s="411">
        <f t="shared" ref="AA613" si="1741">AA612</f>
        <v>0</v>
      </c>
      <c r="AB613" s="411">
        <f t="shared" ref="AB613" si="1742">AB612</f>
        <v>0</v>
      </c>
      <c r="AC613" s="411">
        <f t="shared" ref="AC613" si="1743">AC612</f>
        <v>0</v>
      </c>
      <c r="AD613" s="411">
        <f t="shared" ref="AD613" si="1744">AD612</f>
        <v>0</v>
      </c>
      <c r="AE613" s="411">
        <f t="shared" ref="AE613" si="1745">AE612</f>
        <v>0</v>
      </c>
      <c r="AF613" s="411">
        <f t="shared" ref="AF613" si="1746">AF612</f>
        <v>0</v>
      </c>
      <c r="AG613" s="411">
        <f t="shared" ref="AG613" si="1747">AG612</f>
        <v>0</v>
      </c>
      <c r="AH613" s="411">
        <f t="shared" ref="AH613" si="1748">AH612</f>
        <v>0</v>
      </c>
      <c r="AI613" s="411">
        <f t="shared" ref="AI613" si="1749">AI612</f>
        <v>0</v>
      </c>
      <c r="AJ613" s="411">
        <f t="shared" ref="AJ613" si="1750">AJ612</f>
        <v>0</v>
      </c>
      <c r="AK613" s="411">
        <f t="shared" ref="AK613" si="1751">AK612</f>
        <v>0</v>
      </c>
      <c r="AL613" s="411">
        <f t="shared" ref="AL613" si="1752">AL612</f>
        <v>0</v>
      </c>
      <c r="AM613" s="311"/>
    </row>
    <row r="614" spans="1:39" outlineLevel="1">
      <c r="A614" s="529"/>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29">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29"/>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753">Z615</f>
        <v>0</v>
      </c>
      <c r="AA616" s="411">
        <f t="shared" ref="AA616" si="1754">AA615</f>
        <v>0</v>
      </c>
      <c r="AB616" s="411">
        <f t="shared" ref="AB616" si="1755">AB615</f>
        <v>0</v>
      </c>
      <c r="AC616" s="411">
        <f t="shared" ref="AC616" si="1756">AC615</f>
        <v>0</v>
      </c>
      <c r="AD616" s="411">
        <f t="shared" ref="AD616" si="1757">AD615</f>
        <v>0</v>
      </c>
      <c r="AE616" s="411">
        <f t="shared" ref="AE616" si="1758">AE615</f>
        <v>0</v>
      </c>
      <c r="AF616" s="411">
        <f t="shared" ref="AF616" si="1759">AF615</f>
        <v>0</v>
      </c>
      <c r="AG616" s="411">
        <f t="shared" ref="AG616" si="1760">AG615</f>
        <v>0</v>
      </c>
      <c r="AH616" s="411">
        <f t="shared" ref="AH616" si="1761">AH615</f>
        <v>0</v>
      </c>
      <c r="AI616" s="411">
        <f t="shared" ref="AI616" si="1762">AI615</f>
        <v>0</v>
      </c>
      <c r="AJ616" s="411">
        <f t="shared" ref="AJ616" si="1763">AJ615</f>
        <v>0</v>
      </c>
      <c r="AK616" s="411">
        <f t="shared" ref="AK616" si="1764">AK615</f>
        <v>0</v>
      </c>
      <c r="AL616" s="411">
        <f t="shared" ref="AL616" si="1765">AL615</f>
        <v>0</v>
      </c>
      <c r="AM616" s="311"/>
    </row>
    <row r="617" spans="1:39" outlineLevel="1">
      <c r="A617" s="529"/>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29"/>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29">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29"/>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66">Z619</f>
        <v>0</v>
      </c>
      <c r="AA620" s="411">
        <f t="shared" ref="AA620" si="1767">AA619</f>
        <v>0</v>
      </c>
      <c r="AB620" s="411">
        <f t="shared" ref="AB620" si="1768">AB619</f>
        <v>0</v>
      </c>
      <c r="AC620" s="411">
        <f t="shared" ref="AC620" si="1769">AC619</f>
        <v>0</v>
      </c>
      <c r="AD620" s="411">
        <f t="shared" ref="AD620" si="1770">AD619</f>
        <v>0</v>
      </c>
      <c r="AE620" s="411">
        <f t="shared" ref="AE620" si="1771">AE619</f>
        <v>0</v>
      </c>
      <c r="AF620" s="411">
        <f t="shared" ref="AF620" si="1772">AF619</f>
        <v>0</v>
      </c>
      <c r="AG620" s="411">
        <f t="shared" ref="AG620" si="1773">AG619</f>
        <v>0</v>
      </c>
      <c r="AH620" s="411">
        <f t="shared" ref="AH620" si="1774">AH619</f>
        <v>0</v>
      </c>
      <c r="AI620" s="411">
        <f t="shared" ref="AI620" si="1775">AI619</f>
        <v>0</v>
      </c>
      <c r="AJ620" s="411">
        <f t="shared" ref="AJ620" si="1776">AJ619</f>
        <v>0</v>
      </c>
      <c r="AK620" s="411">
        <f t="shared" ref="AK620" si="1777">AK619</f>
        <v>0</v>
      </c>
      <c r="AL620" s="411">
        <f t="shared" ref="AL620" si="1778">AL619</f>
        <v>0</v>
      </c>
      <c r="AM620" s="297"/>
    </row>
    <row r="621" spans="1:39" outlineLevel="1">
      <c r="A621" s="529"/>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29">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29"/>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79">Z622</f>
        <v>0</v>
      </c>
      <c r="AA623" s="411">
        <f t="shared" ref="AA623" si="1780">AA622</f>
        <v>0</v>
      </c>
      <c r="AB623" s="411">
        <f t="shared" ref="AB623" si="1781">AB622</f>
        <v>0</v>
      </c>
      <c r="AC623" s="411">
        <f t="shared" ref="AC623" si="1782">AC622</f>
        <v>0</v>
      </c>
      <c r="AD623" s="411">
        <f t="shared" ref="AD623" si="1783">AD622</f>
        <v>0</v>
      </c>
      <c r="AE623" s="411">
        <f t="shared" ref="AE623" si="1784">AE622</f>
        <v>0</v>
      </c>
      <c r="AF623" s="411">
        <f t="shared" ref="AF623" si="1785">AF622</f>
        <v>0</v>
      </c>
      <c r="AG623" s="411">
        <f t="shared" ref="AG623" si="1786">AG622</f>
        <v>0</v>
      </c>
      <c r="AH623" s="411">
        <f t="shared" ref="AH623" si="1787">AH622</f>
        <v>0</v>
      </c>
      <c r="AI623" s="411">
        <f t="shared" ref="AI623" si="1788">AI622</f>
        <v>0</v>
      </c>
      <c r="AJ623" s="411">
        <f t="shared" ref="AJ623" si="1789">AJ622</f>
        <v>0</v>
      </c>
      <c r="AK623" s="411">
        <f t="shared" ref="AK623" si="1790">AK622</f>
        <v>0</v>
      </c>
      <c r="AL623" s="411">
        <f t="shared" ref="AL623" si="1791">AL622</f>
        <v>0</v>
      </c>
      <c r="AM623" s="297"/>
    </row>
    <row r="624" spans="1:39" outlineLevel="1">
      <c r="A624" s="529"/>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29">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29"/>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92">Z625</f>
        <v>0</v>
      </c>
      <c r="AA626" s="411">
        <f t="shared" ref="AA626" si="1793">AA625</f>
        <v>0</v>
      </c>
      <c r="AB626" s="411">
        <f t="shared" ref="AB626" si="1794">AB625</f>
        <v>0</v>
      </c>
      <c r="AC626" s="411">
        <f t="shared" ref="AC626" si="1795">AC625</f>
        <v>0</v>
      </c>
      <c r="AD626" s="411">
        <f t="shared" ref="AD626" si="1796">AD625</f>
        <v>0</v>
      </c>
      <c r="AE626" s="411">
        <f t="shared" ref="AE626" si="1797">AE625</f>
        <v>0</v>
      </c>
      <c r="AF626" s="411">
        <f t="shared" ref="AF626" si="1798">AF625</f>
        <v>0</v>
      </c>
      <c r="AG626" s="411">
        <f t="shared" ref="AG626" si="1799">AG625</f>
        <v>0</v>
      </c>
      <c r="AH626" s="411">
        <f t="shared" ref="AH626" si="1800">AH625</f>
        <v>0</v>
      </c>
      <c r="AI626" s="411">
        <f t="shared" ref="AI626" si="1801">AI625</f>
        <v>0</v>
      </c>
      <c r="AJ626" s="411">
        <f t="shared" ref="AJ626" si="1802">AJ625</f>
        <v>0</v>
      </c>
      <c r="AK626" s="411">
        <f t="shared" ref="AK626" si="1803">AK625</f>
        <v>0</v>
      </c>
      <c r="AL626" s="411">
        <f t="shared" ref="AL626" si="1804">AL625</f>
        <v>0</v>
      </c>
      <c r="AM626" s="306"/>
    </row>
    <row r="627" spans="1:40" outlineLevel="1">
      <c r="A627" s="529"/>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29"/>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29">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29"/>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05">Z629</f>
        <v>0</v>
      </c>
      <c r="AA630" s="411">
        <f t="shared" ref="AA630" si="1806">AA629</f>
        <v>0</v>
      </c>
      <c r="AB630" s="411">
        <f t="shared" ref="AB630" si="1807">AB629</f>
        <v>0</v>
      </c>
      <c r="AC630" s="411">
        <f t="shared" ref="AC630" si="1808">AC629</f>
        <v>0</v>
      </c>
      <c r="AD630" s="411">
        <f t="shared" ref="AD630" si="1809">AD629</f>
        <v>0</v>
      </c>
      <c r="AE630" s="411">
        <f t="shared" ref="AE630" si="1810">AE629</f>
        <v>0</v>
      </c>
      <c r="AF630" s="411">
        <f t="shared" ref="AF630" si="1811">AF629</f>
        <v>0</v>
      </c>
      <c r="AG630" s="411">
        <f t="shared" ref="AG630" si="1812">AG629</f>
        <v>0</v>
      </c>
      <c r="AH630" s="411">
        <f t="shared" ref="AH630" si="1813">AH629</f>
        <v>0</v>
      </c>
      <c r="AI630" s="411">
        <f t="shared" ref="AI630" si="1814">AI629</f>
        <v>0</v>
      </c>
      <c r="AJ630" s="411">
        <f t="shared" ref="AJ630" si="1815">AJ629</f>
        <v>0</v>
      </c>
      <c r="AK630" s="411">
        <f t="shared" ref="AK630" si="1816">AK629</f>
        <v>0</v>
      </c>
      <c r="AL630" s="411">
        <f t="shared" ref="AL630" si="1817">AL629</f>
        <v>0</v>
      </c>
      <c r="AM630" s="513"/>
      <c r="AN630" s="627"/>
    </row>
    <row r="631" spans="1:40" outlineLevel="1">
      <c r="A631" s="529"/>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75" outlineLevel="1">
      <c r="A632" s="529"/>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4"/>
      <c r="AN632" s="628"/>
    </row>
    <row r="633" spans="1:40" outlineLevel="1">
      <c r="A633" s="529">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29"/>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18">Z633</f>
        <v>0</v>
      </c>
      <c r="AA634" s="411">
        <f t="shared" si="1818"/>
        <v>0</v>
      </c>
      <c r="AB634" s="411">
        <f t="shared" si="1818"/>
        <v>0</v>
      </c>
      <c r="AC634" s="411">
        <f t="shared" si="1818"/>
        <v>0</v>
      </c>
      <c r="AD634" s="411">
        <f t="shared" si="1818"/>
        <v>0</v>
      </c>
      <c r="AE634" s="411">
        <f t="shared" si="1818"/>
        <v>0</v>
      </c>
      <c r="AF634" s="411">
        <f t="shared" si="1818"/>
        <v>0</v>
      </c>
      <c r="AG634" s="411">
        <f t="shared" si="1818"/>
        <v>0</v>
      </c>
      <c r="AH634" s="411">
        <f t="shared" si="1818"/>
        <v>0</v>
      </c>
      <c r="AI634" s="411">
        <f t="shared" si="1818"/>
        <v>0</v>
      </c>
      <c r="AJ634" s="411">
        <f t="shared" si="1818"/>
        <v>0</v>
      </c>
      <c r="AK634" s="411">
        <f t="shared" si="1818"/>
        <v>0</v>
      </c>
      <c r="AL634" s="411">
        <f t="shared" si="1818"/>
        <v>0</v>
      </c>
      <c r="AM634" s="297"/>
    </row>
    <row r="635" spans="1:40" outlineLevel="1">
      <c r="A635" s="529"/>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29">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29"/>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19">Z636</f>
        <v>0</v>
      </c>
      <c r="AA637" s="411">
        <f t="shared" si="1819"/>
        <v>0</v>
      </c>
      <c r="AB637" s="411">
        <f t="shared" si="1819"/>
        <v>0</v>
      </c>
      <c r="AC637" s="411">
        <f t="shared" si="1819"/>
        <v>0</v>
      </c>
      <c r="AD637" s="411">
        <f t="shared" si="1819"/>
        <v>0</v>
      </c>
      <c r="AE637" s="411">
        <f t="shared" si="1819"/>
        <v>0</v>
      </c>
      <c r="AF637" s="411">
        <f t="shared" si="1819"/>
        <v>0</v>
      </c>
      <c r="AG637" s="411">
        <f t="shared" si="1819"/>
        <v>0</v>
      </c>
      <c r="AH637" s="411">
        <f t="shared" si="1819"/>
        <v>0</v>
      </c>
      <c r="AI637" s="411">
        <f t="shared" si="1819"/>
        <v>0</v>
      </c>
      <c r="AJ637" s="411">
        <f t="shared" si="1819"/>
        <v>0</v>
      </c>
      <c r="AK637" s="411">
        <f t="shared" si="1819"/>
        <v>0</v>
      </c>
      <c r="AL637" s="411">
        <f t="shared" si="1819"/>
        <v>0</v>
      </c>
      <c r="AM637" s="297"/>
    </row>
    <row r="638" spans="1:40" s="283" customFormat="1" outlineLevel="1">
      <c r="A638" s="529"/>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29"/>
      <c r="B639" s="516"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29">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29"/>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20">Z640</f>
        <v>0</v>
      </c>
      <c r="AA641" s="411">
        <f t="shared" si="1820"/>
        <v>0</v>
      </c>
      <c r="AB641" s="411">
        <f t="shared" si="1820"/>
        <v>0</v>
      </c>
      <c r="AC641" s="411">
        <f t="shared" si="1820"/>
        <v>0</v>
      </c>
      <c r="AD641" s="411">
        <f t="shared" si="1820"/>
        <v>0</v>
      </c>
      <c r="AE641" s="411">
        <f t="shared" si="1820"/>
        <v>0</v>
      </c>
      <c r="AF641" s="411">
        <f t="shared" si="1820"/>
        <v>0</v>
      </c>
      <c r="AG641" s="411">
        <f t="shared" si="1820"/>
        <v>0</v>
      </c>
      <c r="AH641" s="411">
        <f t="shared" si="1820"/>
        <v>0</v>
      </c>
      <c r="AI641" s="411">
        <f t="shared" si="1820"/>
        <v>0</v>
      </c>
      <c r="AJ641" s="411">
        <f t="shared" si="1820"/>
        <v>0</v>
      </c>
      <c r="AK641" s="411">
        <f t="shared" si="1820"/>
        <v>0</v>
      </c>
      <c r="AL641" s="411">
        <f t="shared" si="1820"/>
        <v>0</v>
      </c>
      <c r="AM641" s="306"/>
    </row>
    <row r="642" spans="1:39" outlineLevel="1">
      <c r="A642" s="529"/>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29">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29"/>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21">Z643</f>
        <v>0</v>
      </c>
      <c r="AA644" s="411">
        <f t="shared" si="1821"/>
        <v>0</v>
      </c>
      <c r="AB644" s="411">
        <f t="shared" si="1821"/>
        <v>0</v>
      </c>
      <c r="AC644" s="411">
        <f t="shared" si="1821"/>
        <v>0</v>
      </c>
      <c r="AD644" s="411">
        <f t="shared" si="1821"/>
        <v>0</v>
      </c>
      <c r="AE644" s="411">
        <f t="shared" si="1821"/>
        <v>0</v>
      </c>
      <c r="AF644" s="411">
        <f t="shared" si="1821"/>
        <v>0</v>
      </c>
      <c r="AG644" s="411">
        <f t="shared" si="1821"/>
        <v>0</v>
      </c>
      <c r="AH644" s="411">
        <f t="shared" si="1821"/>
        <v>0</v>
      </c>
      <c r="AI644" s="411">
        <f t="shared" si="1821"/>
        <v>0</v>
      </c>
      <c r="AJ644" s="411">
        <f t="shared" si="1821"/>
        <v>0</v>
      </c>
      <c r="AK644" s="411">
        <f t="shared" si="1821"/>
        <v>0</v>
      </c>
      <c r="AL644" s="411">
        <f t="shared" si="1821"/>
        <v>0</v>
      </c>
      <c r="AM644" s="306"/>
    </row>
    <row r="645" spans="1:39" outlineLevel="1">
      <c r="A645" s="529"/>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29">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29"/>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22">Z646</f>
        <v>0</v>
      </c>
      <c r="AA647" s="411">
        <f t="shared" si="1822"/>
        <v>0</v>
      </c>
      <c r="AB647" s="411">
        <f t="shared" si="1822"/>
        <v>0</v>
      </c>
      <c r="AC647" s="411">
        <f t="shared" si="1822"/>
        <v>0</v>
      </c>
      <c r="AD647" s="411">
        <f t="shared" si="1822"/>
        <v>0</v>
      </c>
      <c r="AE647" s="411">
        <f t="shared" si="1822"/>
        <v>0</v>
      </c>
      <c r="AF647" s="411">
        <f t="shared" si="1822"/>
        <v>0</v>
      </c>
      <c r="AG647" s="411">
        <f t="shared" si="1822"/>
        <v>0</v>
      </c>
      <c r="AH647" s="411">
        <f t="shared" si="1822"/>
        <v>0</v>
      </c>
      <c r="AI647" s="411">
        <f t="shared" si="1822"/>
        <v>0</v>
      </c>
      <c r="AJ647" s="411">
        <f t="shared" si="1822"/>
        <v>0</v>
      </c>
      <c r="AK647" s="411">
        <f t="shared" si="1822"/>
        <v>0</v>
      </c>
      <c r="AL647" s="411">
        <f t="shared" si="1822"/>
        <v>0</v>
      </c>
      <c r="AM647" s="297"/>
    </row>
    <row r="648" spans="1:39" outlineLevel="1">
      <c r="A648" s="529"/>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29">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29"/>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23">Z649</f>
        <v>0</v>
      </c>
      <c r="AA650" s="411">
        <f t="shared" si="1823"/>
        <v>0</v>
      </c>
      <c r="AB650" s="411">
        <f t="shared" si="1823"/>
        <v>0</v>
      </c>
      <c r="AC650" s="411">
        <f t="shared" si="1823"/>
        <v>0</v>
      </c>
      <c r="AD650" s="411">
        <f t="shared" si="1823"/>
        <v>0</v>
      </c>
      <c r="AE650" s="411">
        <f t="shared" si="1823"/>
        <v>0</v>
      </c>
      <c r="AF650" s="411">
        <f t="shared" si="1823"/>
        <v>0</v>
      </c>
      <c r="AG650" s="411">
        <f t="shared" si="1823"/>
        <v>0</v>
      </c>
      <c r="AH650" s="411">
        <f t="shared" si="1823"/>
        <v>0</v>
      </c>
      <c r="AI650" s="411">
        <f t="shared" si="1823"/>
        <v>0</v>
      </c>
      <c r="AJ650" s="411">
        <f t="shared" si="1823"/>
        <v>0</v>
      </c>
      <c r="AK650" s="411">
        <f t="shared" si="1823"/>
        <v>0</v>
      </c>
      <c r="AL650" s="411">
        <f t="shared" si="1823"/>
        <v>0</v>
      </c>
      <c r="AM650" s="306"/>
    </row>
    <row r="651" spans="1:39" ht="15.75" outlineLevel="1">
      <c r="A651" s="529"/>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29"/>
      <c r="B652" s="515"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29"/>
      <c r="B653" s="501"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29">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29"/>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24">Z654</f>
        <v>0</v>
      </c>
      <c r="AA655" s="411">
        <f t="shared" ref="AA655" si="1825">AA654</f>
        <v>0</v>
      </c>
      <c r="AB655" s="411">
        <f t="shared" ref="AB655" si="1826">AB654</f>
        <v>0</v>
      </c>
      <c r="AC655" s="411">
        <f t="shared" ref="AC655" si="1827">AC654</f>
        <v>0</v>
      </c>
      <c r="AD655" s="411">
        <f t="shared" ref="AD655" si="1828">AD654</f>
        <v>0</v>
      </c>
      <c r="AE655" s="411">
        <f t="shared" ref="AE655" si="1829">AE654</f>
        <v>0</v>
      </c>
      <c r="AF655" s="411">
        <f t="shared" ref="AF655" si="1830">AF654</f>
        <v>0</v>
      </c>
      <c r="AG655" s="411">
        <f t="shared" ref="AG655" si="1831">AG654</f>
        <v>0</v>
      </c>
      <c r="AH655" s="411">
        <f t="shared" ref="AH655" si="1832">AH654</f>
        <v>0</v>
      </c>
      <c r="AI655" s="411">
        <f t="shared" ref="AI655" si="1833">AI654</f>
        <v>0</v>
      </c>
      <c r="AJ655" s="411">
        <f t="shared" ref="AJ655" si="1834">AJ654</f>
        <v>0</v>
      </c>
      <c r="AK655" s="411">
        <f t="shared" ref="AK655" si="1835">AK654</f>
        <v>0</v>
      </c>
      <c r="AL655" s="411">
        <f t="shared" ref="AL655" si="1836">AL654</f>
        <v>0</v>
      </c>
      <c r="AM655" s="306"/>
    </row>
    <row r="656" spans="1:39" outlineLevel="1">
      <c r="A656" s="529"/>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29">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29"/>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37">Z657</f>
        <v>0</v>
      </c>
      <c r="AA658" s="411">
        <f t="shared" ref="AA658" si="1838">AA657</f>
        <v>0</v>
      </c>
      <c r="AB658" s="411">
        <f t="shared" ref="AB658" si="1839">AB657</f>
        <v>0</v>
      </c>
      <c r="AC658" s="411">
        <f t="shared" ref="AC658" si="1840">AC657</f>
        <v>0</v>
      </c>
      <c r="AD658" s="411">
        <f t="shared" ref="AD658" si="1841">AD657</f>
        <v>0</v>
      </c>
      <c r="AE658" s="411">
        <f t="shared" ref="AE658" si="1842">AE657</f>
        <v>0</v>
      </c>
      <c r="AF658" s="411">
        <f t="shared" ref="AF658" si="1843">AF657</f>
        <v>0</v>
      </c>
      <c r="AG658" s="411">
        <f t="shared" ref="AG658" si="1844">AG657</f>
        <v>0</v>
      </c>
      <c r="AH658" s="411">
        <f t="shared" ref="AH658" si="1845">AH657</f>
        <v>0</v>
      </c>
      <c r="AI658" s="411">
        <f t="shared" ref="AI658" si="1846">AI657</f>
        <v>0</v>
      </c>
      <c r="AJ658" s="411">
        <f t="shared" ref="AJ658" si="1847">AJ657</f>
        <v>0</v>
      </c>
      <c r="AK658" s="411">
        <f t="shared" ref="AK658" si="1848">AK657</f>
        <v>0</v>
      </c>
      <c r="AL658" s="411">
        <f t="shared" ref="AL658" si="1849">AL657</f>
        <v>0</v>
      </c>
      <c r="AM658" s="306"/>
    </row>
    <row r="659" spans="1:39" outlineLevel="1">
      <c r="A659" s="529"/>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29">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29"/>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850">Z660</f>
        <v>0</v>
      </c>
      <c r="AA661" s="411">
        <f t="shared" ref="AA661" si="1851">AA660</f>
        <v>0</v>
      </c>
      <c r="AB661" s="411">
        <f t="shared" ref="AB661" si="1852">AB660</f>
        <v>0</v>
      </c>
      <c r="AC661" s="411">
        <f t="shared" ref="AC661" si="1853">AC660</f>
        <v>0</v>
      </c>
      <c r="AD661" s="411">
        <f t="shared" ref="AD661" si="1854">AD660</f>
        <v>0</v>
      </c>
      <c r="AE661" s="411">
        <f t="shared" ref="AE661" si="1855">AE660</f>
        <v>0</v>
      </c>
      <c r="AF661" s="411">
        <f t="shared" ref="AF661" si="1856">AF660</f>
        <v>0</v>
      </c>
      <c r="AG661" s="411">
        <f t="shared" ref="AG661" si="1857">AG660</f>
        <v>0</v>
      </c>
      <c r="AH661" s="411">
        <f t="shared" ref="AH661" si="1858">AH660</f>
        <v>0</v>
      </c>
      <c r="AI661" s="411">
        <f t="shared" ref="AI661" si="1859">AI660</f>
        <v>0</v>
      </c>
      <c r="AJ661" s="411">
        <f t="shared" ref="AJ661" si="1860">AJ660</f>
        <v>0</v>
      </c>
      <c r="AK661" s="411">
        <f t="shared" ref="AK661" si="1861">AK660</f>
        <v>0</v>
      </c>
      <c r="AL661" s="411">
        <f t="shared" ref="AL661" si="1862">AL660</f>
        <v>0</v>
      </c>
      <c r="AM661" s="306"/>
    </row>
    <row r="662" spans="1:39" outlineLevel="1">
      <c r="A662" s="529"/>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29">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29"/>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863">Z663</f>
        <v>0</v>
      </c>
      <c r="AA664" s="411">
        <f t="shared" ref="AA664" si="1864">AA663</f>
        <v>0</v>
      </c>
      <c r="AB664" s="411">
        <f t="shared" ref="AB664" si="1865">AB663</f>
        <v>0</v>
      </c>
      <c r="AC664" s="411">
        <f t="shared" ref="AC664" si="1866">AC663</f>
        <v>0</v>
      </c>
      <c r="AD664" s="411">
        <f t="shared" ref="AD664" si="1867">AD663</f>
        <v>0</v>
      </c>
      <c r="AE664" s="411">
        <f t="shared" ref="AE664" si="1868">AE663</f>
        <v>0</v>
      </c>
      <c r="AF664" s="411">
        <f t="shared" ref="AF664" si="1869">AF663</f>
        <v>0</v>
      </c>
      <c r="AG664" s="411">
        <f t="shared" ref="AG664" si="1870">AG663</f>
        <v>0</v>
      </c>
      <c r="AH664" s="411">
        <f t="shared" ref="AH664" si="1871">AH663</f>
        <v>0</v>
      </c>
      <c r="AI664" s="411">
        <f t="shared" ref="AI664" si="1872">AI663</f>
        <v>0</v>
      </c>
      <c r="AJ664" s="411">
        <f t="shared" ref="AJ664" si="1873">AJ663</f>
        <v>0</v>
      </c>
      <c r="AK664" s="411">
        <f t="shared" ref="AK664" si="1874">AK663</f>
        <v>0</v>
      </c>
      <c r="AL664" s="411">
        <f t="shared" ref="AL664" si="1875">AL663</f>
        <v>0</v>
      </c>
      <c r="AM664" s="306"/>
    </row>
    <row r="665" spans="1:39" outlineLevel="1">
      <c r="A665" s="529"/>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29"/>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29">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29"/>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876">Z667</f>
        <v>0</v>
      </c>
      <c r="AA668" s="411">
        <f t="shared" ref="AA668" si="1877">AA667</f>
        <v>0</v>
      </c>
      <c r="AB668" s="411">
        <f t="shared" ref="AB668" si="1878">AB667</f>
        <v>0</v>
      </c>
      <c r="AC668" s="411">
        <f t="shared" ref="AC668" si="1879">AC667</f>
        <v>0</v>
      </c>
      <c r="AD668" s="411">
        <f t="shared" ref="AD668" si="1880">AD667</f>
        <v>0</v>
      </c>
      <c r="AE668" s="411">
        <f t="shared" ref="AE668" si="1881">AE667</f>
        <v>0</v>
      </c>
      <c r="AF668" s="411">
        <f t="shared" ref="AF668" si="1882">AF667</f>
        <v>0</v>
      </c>
      <c r="AG668" s="411">
        <f t="shared" ref="AG668" si="1883">AG667</f>
        <v>0</v>
      </c>
      <c r="AH668" s="411">
        <f t="shared" ref="AH668" si="1884">AH667</f>
        <v>0</v>
      </c>
      <c r="AI668" s="411">
        <f t="shared" ref="AI668" si="1885">AI667</f>
        <v>0</v>
      </c>
      <c r="AJ668" s="411">
        <f t="shared" ref="AJ668" si="1886">AJ667</f>
        <v>0</v>
      </c>
      <c r="AK668" s="411">
        <f t="shared" ref="AK668" si="1887">AK667</f>
        <v>0</v>
      </c>
      <c r="AL668" s="411">
        <f t="shared" ref="AL668" si="1888">AL667</f>
        <v>0</v>
      </c>
      <c r="AM668" s="306"/>
    </row>
    <row r="669" spans="1:39" outlineLevel="1">
      <c r="A669" s="529"/>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29">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29"/>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89">Z670</f>
        <v>0</v>
      </c>
      <c r="AA671" s="411">
        <f t="shared" ref="AA671" si="1890">AA670</f>
        <v>0</v>
      </c>
      <c r="AB671" s="411">
        <f t="shared" ref="AB671" si="1891">AB670</f>
        <v>0</v>
      </c>
      <c r="AC671" s="411">
        <f t="shared" ref="AC671" si="1892">AC670</f>
        <v>0</v>
      </c>
      <c r="AD671" s="411">
        <f t="shared" ref="AD671" si="1893">AD670</f>
        <v>0</v>
      </c>
      <c r="AE671" s="411">
        <f t="shared" ref="AE671" si="1894">AE670</f>
        <v>0</v>
      </c>
      <c r="AF671" s="411">
        <f t="shared" ref="AF671" si="1895">AF670</f>
        <v>0</v>
      </c>
      <c r="AG671" s="411">
        <f t="shared" ref="AG671" si="1896">AG670</f>
        <v>0</v>
      </c>
      <c r="AH671" s="411">
        <f t="shared" ref="AH671" si="1897">AH670</f>
        <v>0</v>
      </c>
      <c r="AI671" s="411">
        <f t="shared" ref="AI671" si="1898">AI670</f>
        <v>0</v>
      </c>
      <c r="AJ671" s="411">
        <f t="shared" ref="AJ671" si="1899">AJ670</f>
        <v>0</v>
      </c>
      <c r="AK671" s="411">
        <f t="shared" ref="AK671" si="1900">AK670</f>
        <v>0</v>
      </c>
      <c r="AL671" s="411">
        <f t="shared" ref="AL671" si="1901">AL670</f>
        <v>0</v>
      </c>
      <c r="AM671" s="306"/>
    </row>
    <row r="672" spans="1:39" outlineLevel="1">
      <c r="A672" s="529"/>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29">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29"/>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02">Z673</f>
        <v>0</v>
      </c>
      <c r="AA674" s="411">
        <f t="shared" ref="AA674" si="1903">AA673</f>
        <v>0</v>
      </c>
      <c r="AB674" s="411">
        <f t="shared" ref="AB674" si="1904">AB673</f>
        <v>0</v>
      </c>
      <c r="AC674" s="411">
        <f t="shared" ref="AC674" si="1905">AC673</f>
        <v>0</v>
      </c>
      <c r="AD674" s="411">
        <f t="shared" ref="AD674" si="1906">AD673</f>
        <v>0</v>
      </c>
      <c r="AE674" s="411">
        <f t="shared" ref="AE674" si="1907">AE673</f>
        <v>0</v>
      </c>
      <c r="AF674" s="411">
        <f t="shared" ref="AF674" si="1908">AF673</f>
        <v>0</v>
      </c>
      <c r="AG674" s="411">
        <f t="shared" ref="AG674" si="1909">AG673</f>
        <v>0</v>
      </c>
      <c r="AH674" s="411">
        <f t="shared" ref="AH674" si="1910">AH673</f>
        <v>0</v>
      </c>
      <c r="AI674" s="411">
        <f t="shared" ref="AI674" si="1911">AI673</f>
        <v>0</v>
      </c>
      <c r="AJ674" s="411">
        <f t="shared" ref="AJ674" si="1912">AJ673</f>
        <v>0</v>
      </c>
      <c r="AK674" s="411">
        <f t="shared" ref="AK674" si="1913">AK673</f>
        <v>0</v>
      </c>
      <c r="AL674" s="411">
        <f t="shared" ref="AL674" si="1914">AL673</f>
        <v>0</v>
      </c>
      <c r="AM674" s="306"/>
    </row>
    <row r="675" spans="1:39" outlineLevel="1">
      <c r="A675" s="529"/>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29">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29"/>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15">Z676</f>
        <v>0</v>
      </c>
      <c r="AA677" s="411">
        <f t="shared" ref="AA677" si="1916">AA676</f>
        <v>0</v>
      </c>
      <c r="AB677" s="411">
        <f t="shared" ref="AB677" si="1917">AB676</f>
        <v>0</v>
      </c>
      <c r="AC677" s="411">
        <f t="shared" ref="AC677" si="1918">AC676</f>
        <v>0</v>
      </c>
      <c r="AD677" s="411">
        <f t="shared" ref="AD677" si="1919">AD676</f>
        <v>0</v>
      </c>
      <c r="AE677" s="411">
        <f t="shared" ref="AE677" si="1920">AE676</f>
        <v>0</v>
      </c>
      <c r="AF677" s="411">
        <f t="shared" ref="AF677" si="1921">AF676</f>
        <v>0</v>
      </c>
      <c r="AG677" s="411">
        <f t="shared" ref="AG677" si="1922">AG676</f>
        <v>0</v>
      </c>
      <c r="AH677" s="411">
        <f t="shared" ref="AH677" si="1923">AH676</f>
        <v>0</v>
      </c>
      <c r="AI677" s="411">
        <f t="shared" ref="AI677" si="1924">AI676</f>
        <v>0</v>
      </c>
      <c r="AJ677" s="411">
        <f t="shared" ref="AJ677" si="1925">AJ676</f>
        <v>0</v>
      </c>
      <c r="AK677" s="411">
        <f t="shared" ref="AK677" si="1926">AK676</f>
        <v>0</v>
      </c>
      <c r="AL677" s="411">
        <f t="shared" ref="AL677" si="1927">AL676</f>
        <v>0</v>
      </c>
      <c r="AM677" s="306"/>
    </row>
    <row r="678" spans="1:39" outlineLevel="1">
      <c r="A678" s="529"/>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29">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29"/>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928">Z679</f>
        <v>0</v>
      </c>
      <c r="AA680" s="411">
        <f t="shared" ref="AA680" si="1929">AA679</f>
        <v>0</v>
      </c>
      <c r="AB680" s="411">
        <f t="shared" ref="AB680" si="1930">AB679</f>
        <v>0</v>
      </c>
      <c r="AC680" s="411">
        <f t="shared" ref="AC680" si="1931">AC679</f>
        <v>0</v>
      </c>
      <c r="AD680" s="411">
        <f t="shared" ref="AD680" si="1932">AD679</f>
        <v>0</v>
      </c>
      <c r="AE680" s="411">
        <f t="shared" ref="AE680" si="1933">AE679</f>
        <v>0</v>
      </c>
      <c r="AF680" s="411">
        <f t="shared" ref="AF680" si="1934">AF679</f>
        <v>0</v>
      </c>
      <c r="AG680" s="411">
        <f t="shared" ref="AG680" si="1935">AG679</f>
        <v>0</v>
      </c>
      <c r="AH680" s="411">
        <f t="shared" ref="AH680" si="1936">AH679</f>
        <v>0</v>
      </c>
      <c r="AI680" s="411">
        <f t="shared" ref="AI680" si="1937">AI679</f>
        <v>0</v>
      </c>
      <c r="AJ680" s="411">
        <f t="shared" ref="AJ680" si="1938">AJ679</f>
        <v>0</v>
      </c>
      <c r="AK680" s="411">
        <f t="shared" ref="AK680" si="1939">AK679</f>
        <v>0</v>
      </c>
      <c r="AL680" s="411">
        <f t="shared" ref="AL680" si="1940">AL679</f>
        <v>0</v>
      </c>
      <c r="AM680" s="306"/>
    </row>
    <row r="681" spans="1:39" outlineLevel="1">
      <c r="A681" s="529"/>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29">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29"/>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41">Z682</f>
        <v>0</v>
      </c>
      <c r="AA683" s="411">
        <f t="shared" ref="AA683" si="1942">AA682</f>
        <v>0</v>
      </c>
      <c r="AB683" s="411">
        <f t="shared" ref="AB683" si="1943">AB682</f>
        <v>0</v>
      </c>
      <c r="AC683" s="411">
        <f t="shared" ref="AC683" si="1944">AC682</f>
        <v>0</v>
      </c>
      <c r="AD683" s="411">
        <f t="shared" ref="AD683" si="1945">AD682</f>
        <v>0</v>
      </c>
      <c r="AE683" s="411">
        <f t="shared" ref="AE683" si="1946">AE682</f>
        <v>0</v>
      </c>
      <c r="AF683" s="411">
        <f t="shared" ref="AF683" si="1947">AF682</f>
        <v>0</v>
      </c>
      <c r="AG683" s="411">
        <f t="shared" ref="AG683" si="1948">AG682</f>
        <v>0</v>
      </c>
      <c r="AH683" s="411">
        <f t="shared" ref="AH683" si="1949">AH682</f>
        <v>0</v>
      </c>
      <c r="AI683" s="411">
        <f t="shared" ref="AI683" si="1950">AI682</f>
        <v>0</v>
      </c>
      <c r="AJ683" s="411">
        <f t="shared" ref="AJ683" si="1951">AJ682</f>
        <v>0</v>
      </c>
      <c r="AK683" s="411">
        <f t="shared" ref="AK683" si="1952">AK682</f>
        <v>0</v>
      </c>
      <c r="AL683" s="411">
        <f t="shared" ref="AL683" si="1953">AL682</f>
        <v>0</v>
      </c>
      <c r="AM683" s="306"/>
    </row>
    <row r="684" spans="1:39" outlineLevel="1">
      <c r="A684" s="529"/>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29">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29"/>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54">Z685</f>
        <v>0</v>
      </c>
      <c r="AA686" s="411">
        <f t="shared" ref="AA686" si="1955">AA685</f>
        <v>0</v>
      </c>
      <c r="AB686" s="411">
        <f t="shared" ref="AB686" si="1956">AB685</f>
        <v>0</v>
      </c>
      <c r="AC686" s="411">
        <f t="shared" ref="AC686" si="1957">AC685</f>
        <v>0</v>
      </c>
      <c r="AD686" s="411">
        <f t="shared" ref="AD686" si="1958">AD685</f>
        <v>0</v>
      </c>
      <c r="AE686" s="411">
        <f t="shared" ref="AE686" si="1959">AE685</f>
        <v>0</v>
      </c>
      <c r="AF686" s="411">
        <f t="shared" ref="AF686" si="1960">AF685</f>
        <v>0</v>
      </c>
      <c r="AG686" s="411">
        <f t="shared" ref="AG686" si="1961">AG685</f>
        <v>0</v>
      </c>
      <c r="AH686" s="411">
        <f t="shared" ref="AH686" si="1962">AH685</f>
        <v>0</v>
      </c>
      <c r="AI686" s="411">
        <f t="shared" ref="AI686" si="1963">AI685</f>
        <v>0</v>
      </c>
      <c r="AJ686" s="411">
        <f t="shared" ref="AJ686" si="1964">AJ685</f>
        <v>0</v>
      </c>
      <c r="AK686" s="411">
        <f t="shared" ref="AK686" si="1965">AK685</f>
        <v>0</v>
      </c>
      <c r="AL686" s="411">
        <f t="shared" ref="AL686" si="1966">AL685</f>
        <v>0</v>
      </c>
      <c r="AM686" s="306"/>
    </row>
    <row r="687" spans="1:39" outlineLevel="1">
      <c r="A687" s="529"/>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29">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29"/>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967">Z688</f>
        <v>0</v>
      </c>
      <c r="AA689" s="411">
        <f t="shared" ref="AA689" si="1968">AA688</f>
        <v>0</v>
      </c>
      <c r="AB689" s="411">
        <f t="shared" ref="AB689" si="1969">AB688</f>
        <v>0</v>
      </c>
      <c r="AC689" s="411">
        <f t="shared" ref="AC689" si="1970">AC688</f>
        <v>0</v>
      </c>
      <c r="AD689" s="411">
        <f t="shared" ref="AD689" si="1971">AD688</f>
        <v>0</v>
      </c>
      <c r="AE689" s="411">
        <f t="shared" ref="AE689" si="1972">AE688</f>
        <v>0</v>
      </c>
      <c r="AF689" s="411">
        <f t="shared" ref="AF689" si="1973">AF688</f>
        <v>0</v>
      </c>
      <c r="AG689" s="411">
        <f t="shared" ref="AG689" si="1974">AG688</f>
        <v>0</v>
      </c>
      <c r="AH689" s="411">
        <f t="shared" ref="AH689" si="1975">AH688</f>
        <v>0</v>
      </c>
      <c r="AI689" s="411">
        <f t="shared" ref="AI689" si="1976">AI688</f>
        <v>0</v>
      </c>
      <c r="AJ689" s="411">
        <f t="shared" ref="AJ689" si="1977">AJ688</f>
        <v>0</v>
      </c>
      <c r="AK689" s="411">
        <f t="shared" ref="AK689" si="1978">AK688</f>
        <v>0</v>
      </c>
      <c r="AL689" s="411">
        <f t="shared" ref="AL689" si="1979">AL688</f>
        <v>0</v>
      </c>
      <c r="AM689" s="306"/>
    </row>
    <row r="690" spans="1:39" outlineLevel="1">
      <c r="A690" s="529"/>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29"/>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29">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29"/>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1980">Z692</f>
        <v>0</v>
      </c>
      <c r="AA693" s="411">
        <f t="shared" ref="AA693" si="1981">AA692</f>
        <v>0</v>
      </c>
      <c r="AB693" s="411">
        <f t="shared" ref="AB693" si="1982">AB692</f>
        <v>0</v>
      </c>
      <c r="AC693" s="411">
        <f t="shared" ref="AC693" si="1983">AC692</f>
        <v>0</v>
      </c>
      <c r="AD693" s="411">
        <f t="shared" ref="AD693" si="1984">AD692</f>
        <v>0</v>
      </c>
      <c r="AE693" s="411">
        <f t="shared" ref="AE693" si="1985">AE692</f>
        <v>0</v>
      </c>
      <c r="AF693" s="411">
        <f t="shared" ref="AF693" si="1986">AF692</f>
        <v>0</v>
      </c>
      <c r="AG693" s="411">
        <f t="shared" ref="AG693" si="1987">AG692</f>
        <v>0</v>
      </c>
      <c r="AH693" s="411">
        <f t="shared" ref="AH693" si="1988">AH692</f>
        <v>0</v>
      </c>
      <c r="AI693" s="411">
        <f t="shared" ref="AI693" si="1989">AI692</f>
        <v>0</v>
      </c>
      <c r="AJ693" s="411">
        <f t="shared" ref="AJ693" si="1990">AJ692</f>
        <v>0</v>
      </c>
      <c r="AK693" s="411">
        <f t="shared" ref="AK693" si="1991">AK692</f>
        <v>0</v>
      </c>
      <c r="AL693" s="411">
        <f t="shared" ref="AL693" si="1992">AL692</f>
        <v>0</v>
      </c>
      <c r="AM693" s="306"/>
    </row>
    <row r="694" spans="1:39" outlineLevel="1">
      <c r="A694" s="529"/>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29">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29"/>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93">Z695</f>
        <v>0</v>
      </c>
      <c r="AA696" s="411">
        <f t="shared" ref="AA696" si="1994">AA695</f>
        <v>0</v>
      </c>
      <c r="AB696" s="411">
        <f t="shared" ref="AB696" si="1995">AB695</f>
        <v>0</v>
      </c>
      <c r="AC696" s="411">
        <f t="shared" ref="AC696" si="1996">AC695</f>
        <v>0</v>
      </c>
      <c r="AD696" s="411">
        <f t="shared" ref="AD696" si="1997">AD695</f>
        <v>0</v>
      </c>
      <c r="AE696" s="411">
        <f t="shared" ref="AE696" si="1998">AE695</f>
        <v>0</v>
      </c>
      <c r="AF696" s="411">
        <f t="shared" ref="AF696" si="1999">AF695</f>
        <v>0</v>
      </c>
      <c r="AG696" s="411">
        <f t="shared" ref="AG696" si="2000">AG695</f>
        <v>0</v>
      </c>
      <c r="AH696" s="411">
        <f t="shared" ref="AH696" si="2001">AH695</f>
        <v>0</v>
      </c>
      <c r="AI696" s="411">
        <f t="shared" ref="AI696" si="2002">AI695</f>
        <v>0</v>
      </c>
      <c r="AJ696" s="411">
        <f t="shared" ref="AJ696" si="2003">AJ695</f>
        <v>0</v>
      </c>
      <c r="AK696" s="411">
        <f t="shared" ref="AK696" si="2004">AK695</f>
        <v>0</v>
      </c>
      <c r="AL696" s="411">
        <f t="shared" ref="AL696" si="2005">AL695</f>
        <v>0</v>
      </c>
      <c r="AM696" s="306"/>
    </row>
    <row r="697" spans="1:39" outlineLevel="1">
      <c r="A697" s="529"/>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29">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29"/>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06">Z698</f>
        <v>0</v>
      </c>
      <c r="AA699" s="411">
        <f t="shared" ref="AA699" si="2007">AA698</f>
        <v>0</v>
      </c>
      <c r="AB699" s="411">
        <f t="shared" ref="AB699" si="2008">AB698</f>
        <v>0</v>
      </c>
      <c r="AC699" s="411">
        <f t="shared" ref="AC699" si="2009">AC698</f>
        <v>0</v>
      </c>
      <c r="AD699" s="411">
        <f t="shared" ref="AD699" si="2010">AD698</f>
        <v>0</v>
      </c>
      <c r="AE699" s="411">
        <f t="shared" ref="AE699" si="2011">AE698</f>
        <v>0</v>
      </c>
      <c r="AF699" s="411">
        <f t="shared" ref="AF699" si="2012">AF698</f>
        <v>0</v>
      </c>
      <c r="AG699" s="411">
        <f t="shared" ref="AG699" si="2013">AG698</f>
        <v>0</v>
      </c>
      <c r="AH699" s="411">
        <f t="shared" ref="AH699" si="2014">AH698</f>
        <v>0</v>
      </c>
      <c r="AI699" s="411">
        <f t="shared" ref="AI699" si="2015">AI698</f>
        <v>0</v>
      </c>
      <c r="AJ699" s="411">
        <f t="shared" ref="AJ699" si="2016">AJ698</f>
        <v>0</v>
      </c>
      <c r="AK699" s="411">
        <f t="shared" ref="AK699" si="2017">AK698</f>
        <v>0</v>
      </c>
      <c r="AL699" s="411">
        <f t="shared" ref="AL699" si="2018">AL698</f>
        <v>0</v>
      </c>
      <c r="AM699" s="306"/>
    </row>
    <row r="700" spans="1:39" outlineLevel="1">
      <c r="A700" s="529"/>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29"/>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29">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29"/>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19">Z702</f>
        <v>0</v>
      </c>
      <c r="AA703" s="411">
        <f t="shared" ref="AA703" si="2020">AA702</f>
        <v>0</v>
      </c>
      <c r="AB703" s="411">
        <f t="shared" ref="AB703" si="2021">AB702</f>
        <v>0</v>
      </c>
      <c r="AC703" s="411">
        <f t="shared" ref="AC703" si="2022">AC702</f>
        <v>0</v>
      </c>
      <c r="AD703" s="411">
        <f t="shared" ref="AD703" si="2023">AD702</f>
        <v>0</v>
      </c>
      <c r="AE703" s="411">
        <f t="shared" ref="AE703" si="2024">AE702</f>
        <v>0</v>
      </c>
      <c r="AF703" s="411">
        <f t="shared" ref="AF703" si="2025">AF702</f>
        <v>0</v>
      </c>
      <c r="AG703" s="411">
        <f t="shared" ref="AG703" si="2026">AG702</f>
        <v>0</v>
      </c>
      <c r="AH703" s="411">
        <f t="shared" ref="AH703" si="2027">AH702</f>
        <v>0</v>
      </c>
      <c r="AI703" s="411">
        <f t="shared" ref="AI703" si="2028">AI702</f>
        <v>0</v>
      </c>
      <c r="AJ703" s="411">
        <f t="shared" ref="AJ703" si="2029">AJ702</f>
        <v>0</v>
      </c>
      <c r="AK703" s="411">
        <f t="shared" ref="AK703" si="2030">AK702</f>
        <v>0</v>
      </c>
      <c r="AL703" s="411">
        <f t="shared" ref="AL703" si="2031">AL702</f>
        <v>0</v>
      </c>
      <c r="AM703" s="306"/>
    </row>
    <row r="704" spans="1:39" outlineLevel="1">
      <c r="A704" s="529"/>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29">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29"/>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32">Z705</f>
        <v>0</v>
      </c>
      <c r="AA706" s="411">
        <f t="shared" ref="AA706" si="2033">AA705</f>
        <v>0</v>
      </c>
      <c r="AB706" s="411">
        <f t="shared" ref="AB706" si="2034">AB705</f>
        <v>0</v>
      </c>
      <c r="AC706" s="411">
        <f t="shared" ref="AC706" si="2035">AC705</f>
        <v>0</v>
      </c>
      <c r="AD706" s="411">
        <f t="shared" ref="AD706" si="2036">AD705</f>
        <v>0</v>
      </c>
      <c r="AE706" s="411">
        <f t="shared" ref="AE706" si="2037">AE705</f>
        <v>0</v>
      </c>
      <c r="AF706" s="411">
        <f t="shared" ref="AF706" si="2038">AF705</f>
        <v>0</v>
      </c>
      <c r="AG706" s="411">
        <f t="shared" ref="AG706" si="2039">AG705</f>
        <v>0</v>
      </c>
      <c r="AH706" s="411">
        <f t="shared" ref="AH706" si="2040">AH705</f>
        <v>0</v>
      </c>
      <c r="AI706" s="411">
        <f t="shared" ref="AI706" si="2041">AI705</f>
        <v>0</v>
      </c>
      <c r="AJ706" s="411">
        <f t="shared" ref="AJ706" si="2042">AJ705</f>
        <v>0</v>
      </c>
      <c r="AK706" s="411">
        <f t="shared" ref="AK706" si="2043">AK705</f>
        <v>0</v>
      </c>
      <c r="AL706" s="411">
        <f t="shared" ref="AL706" si="2044">AL705</f>
        <v>0</v>
      </c>
      <c r="AM706" s="306"/>
    </row>
    <row r="707" spans="1:39" outlineLevel="1">
      <c r="A707" s="529"/>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29">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29"/>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45">Z708</f>
        <v>0</v>
      </c>
      <c r="AA709" s="411">
        <f t="shared" ref="AA709" si="2046">AA708</f>
        <v>0</v>
      </c>
      <c r="AB709" s="411">
        <f t="shared" ref="AB709" si="2047">AB708</f>
        <v>0</v>
      </c>
      <c r="AC709" s="411">
        <f t="shared" ref="AC709" si="2048">AC708</f>
        <v>0</v>
      </c>
      <c r="AD709" s="411">
        <f t="shared" ref="AD709" si="2049">AD708</f>
        <v>0</v>
      </c>
      <c r="AE709" s="411">
        <f t="shared" ref="AE709" si="2050">AE708</f>
        <v>0</v>
      </c>
      <c r="AF709" s="411">
        <f t="shared" ref="AF709" si="2051">AF708</f>
        <v>0</v>
      </c>
      <c r="AG709" s="411">
        <f t="shared" ref="AG709" si="2052">AG708</f>
        <v>0</v>
      </c>
      <c r="AH709" s="411">
        <f t="shared" ref="AH709" si="2053">AH708</f>
        <v>0</v>
      </c>
      <c r="AI709" s="411">
        <f t="shared" ref="AI709" si="2054">AI708</f>
        <v>0</v>
      </c>
      <c r="AJ709" s="411">
        <f t="shared" ref="AJ709" si="2055">AJ708</f>
        <v>0</v>
      </c>
      <c r="AK709" s="411">
        <f t="shared" ref="AK709" si="2056">AK708</f>
        <v>0</v>
      </c>
      <c r="AL709" s="411">
        <f t="shared" ref="AL709" si="2057">AL708</f>
        <v>0</v>
      </c>
      <c r="AM709" s="306"/>
    </row>
    <row r="710" spans="1:39" outlineLevel="1">
      <c r="A710" s="529"/>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29">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29"/>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058">Z711</f>
        <v>0</v>
      </c>
      <c r="AA712" s="411">
        <f t="shared" ref="AA712" si="2059">AA711</f>
        <v>0</v>
      </c>
      <c r="AB712" s="411">
        <f t="shared" ref="AB712" si="2060">AB711</f>
        <v>0</v>
      </c>
      <c r="AC712" s="411">
        <f t="shared" ref="AC712" si="2061">AC711</f>
        <v>0</v>
      </c>
      <c r="AD712" s="411">
        <f t="shared" ref="AD712" si="2062">AD711</f>
        <v>0</v>
      </c>
      <c r="AE712" s="411">
        <f t="shared" ref="AE712" si="2063">AE711</f>
        <v>0</v>
      </c>
      <c r="AF712" s="411">
        <f t="shared" ref="AF712" si="2064">AF711</f>
        <v>0</v>
      </c>
      <c r="AG712" s="411">
        <f t="shared" ref="AG712" si="2065">AG711</f>
        <v>0</v>
      </c>
      <c r="AH712" s="411">
        <f t="shared" ref="AH712" si="2066">AH711</f>
        <v>0</v>
      </c>
      <c r="AI712" s="411">
        <f t="shared" ref="AI712" si="2067">AI711</f>
        <v>0</v>
      </c>
      <c r="AJ712" s="411">
        <f t="shared" ref="AJ712" si="2068">AJ711</f>
        <v>0</v>
      </c>
      <c r="AK712" s="411">
        <f t="shared" ref="AK712" si="2069">AK711</f>
        <v>0</v>
      </c>
      <c r="AL712" s="411">
        <f t="shared" ref="AL712" si="2070">AL711</f>
        <v>0</v>
      </c>
      <c r="AM712" s="306"/>
    </row>
    <row r="713" spans="1:39" outlineLevel="1">
      <c r="A713" s="529"/>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29">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29"/>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071">Z714</f>
        <v>0</v>
      </c>
      <c r="AA715" s="411">
        <f t="shared" ref="AA715" si="2072">AA714</f>
        <v>0</v>
      </c>
      <c r="AB715" s="411">
        <f t="shared" ref="AB715" si="2073">AB714</f>
        <v>0</v>
      </c>
      <c r="AC715" s="411">
        <f t="shared" ref="AC715" si="2074">AC714</f>
        <v>0</v>
      </c>
      <c r="AD715" s="411">
        <f t="shared" ref="AD715" si="2075">AD714</f>
        <v>0</v>
      </c>
      <c r="AE715" s="411">
        <f t="shared" ref="AE715" si="2076">AE714</f>
        <v>0</v>
      </c>
      <c r="AF715" s="411">
        <f t="shared" ref="AF715" si="2077">AF714</f>
        <v>0</v>
      </c>
      <c r="AG715" s="411">
        <f t="shared" ref="AG715" si="2078">AG714</f>
        <v>0</v>
      </c>
      <c r="AH715" s="411">
        <f t="shared" ref="AH715" si="2079">AH714</f>
        <v>0</v>
      </c>
      <c r="AI715" s="411">
        <f t="shared" ref="AI715" si="2080">AI714</f>
        <v>0</v>
      </c>
      <c r="AJ715" s="411">
        <f t="shared" ref="AJ715" si="2081">AJ714</f>
        <v>0</v>
      </c>
      <c r="AK715" s="411">
        <f t="shared" ref="AK715" si="2082">AK714</f>
        <v>0</v>
      </c>
      <c r="AL715" s="411">
        <f t="shared" ref="AL715" si="2083">AL714</f>
        <v>0</v>
      </c>
      <c r="AM715" s="306"/>
    </row>
    <row r="716" spans="1:39" outlineLevel="1">
      <c r="A716" s="529"/>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29">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29"/>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84">Z717</f>
        <v>0</v>
      </c>
      <c r="AA718" s="411">
        <f t="shared" ref="AA718" si="2085">AA717</f>
        <v>0</v>
      </c>
      <c r="AB718" s="411">
        <f t="shared" ref="AB718" si="2086">AB717</f>
        <v>0</v>
      </c>
      <c r="AC718" s="411">
        <f t="shared" ref="AC718" si="2087">AC717</f>
        <v>0</v>
      </c>
      <c r="AD718" s="411">
        <f t="shared" ref="AD718" si="2088">AD717</f>
        <v>0</v>
      </c>
      <c r="AE718" s="411">
        <f t="shared" ref="AE718" si="2089">AE717</f>
        <v>0</v>
      </c>
      <c r="AF718" s="411">
        <f t="shared" ref="AF718" si="2090">AF717</f>
        <v>0</v>
      </c>
      <c r="AG718" s="411">
        <f t="shared" ref="AG718" si="2091">AG717</f>
        <v>0</v>
      </c>
      <c r="AH718" s="411">
        <f t="shared" ref="AH718" si="2092">AH717</f>
        <v>0</v>
      </c>
      <c r="AI718" s="411">
        <f t="shared" ref="AI718" si="2093">AI717</f>
        <v>0</v>
      </c>
      <c r="AJ718" s="411">
        <f t="shared" ref="AJ718" si="2094">AJ717</f>
        <v>0</v>
      </c>
      <c r="AK718" s="411">
        <f t="shared" ref="AK718" si="2095">AK717</f>
        <v>0</v>
      </c>
      <c r="AL718" s="411">
        <f t="shared" ref="AL718" si="2096">AL717</f>
        <v>0</v>
      </c>
      <c r="AM718" s="306"/>
    </row>
    <row r="719" spans="1:39" outlineLevel="1">
      <c r="A719" s="529"/>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29">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29"/>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097">Z720</f>
        <v>0</v>
      </c>
      <c r="AA721" s="411">
        <f t="shared" ref="AA721" si="2098">AA720</f>
        <v>0</v>
      </c>
      <c r="AB721" s="411">
        <f t="shared" ref="AB721" si="2099">AB720</f>
        <v>0</v>
      </c>
      <c r="AC721" s="411">
        <f t="shared" ref="AC721" si="2100">AC720</f>
        <v>0</v>
      </c>
      <c r="AD721" s="411">
        <f t="shared" ref="AD721" si="2101">AD720</f>
        <v>0</v>
      </c>
      <c r="AE721" s="411">
        <f t="shared" ref="AE721" si="2102">AE720</f>
        <v>0</v>
      </c>
      <c r="AF721" s="411">
        <f t="shared" ref="AF721" si="2103">AF720</f>
        <v>0</v>
      </c>
      <c r="AG721" s="411">
        <f t="shared" ref="AG721" si="2104">AG720</f>
        <v>0</v>
      </c>
      <c r="AH721" s="411">
        <f t="shared" ref="AH721" si="2105">AH720</f>
        <v>0</v>
      </c>
      <c r="AI721" s="411">
        <f t="shared" ref="AI721" si="2106">AI720</f>
        <v>0</v>
      </c>
      <c r="AJ721" s="411">
        <f t="shared" ref="AJ721" si="2107">AJ720</f>
        <v>0</v>
      </c>
      <c r="AK721" s="411">
        <f t="shared" ref="AK721" si="2108">AK720</f>
        <v>0</v>
      </c>
      <c r="AL721" s="411">
        <f t="shared" ref="AL721" si="2109">AL720</f>
        <v>0</v>
      </c>
      <c r="AM721" s="306"/>
    </row>
    <row r="722" spans="1:39" outlineLevel="1">
      <c r="A722" s="529"/>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29">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29"/>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10">Z723</f>
        <v>0</v>
      </c>
      <c r="AA724" s="411">
        <f t="shared" ref="AA724" si="2111">AA723</f>
        <v>0</v>
      </c>
      <c r="AB724" s="411">
        <f t="shared" ref="AB724" si="2112">AB723</f>
        <v>0</v>
      </c>
      <c r="AC724" s="411">
        <f t="shared" ref="AC724" si="2113">AC723</f>
        <v>0</v>
      </c>
      <c r="AD724" s="411">
        <f t="shared" ref="AD724" si="2114">AD723</f>
        <v>0</v>
      </c>
      <c r="AE724" s="411">
        <f t="shared" ref="AE724" si="2115">AE723</f>
        <v>0</v>
      </c>
      <c r="AF724" s="411">
        <f t="shared" ref="AF724" si="2116">AF723</f>
        <v>0</v>
      </c>
      <c r="AG724" s="411">
        <f t="shared" ref="AG724" si="2117">AG723</f>
        <v>0</v>
      </c>
      <c r="AH724" s="411">
        <f t="shared" ref="AH724" si="2118">AH723</f>
        <v>0</v>
      </c>
      <c r="AI724" s="411">
        <f t="shared" ref="AI724" si="2119">AI723</f>
        <v>0</v>
      </c>
      <c r="AJ724" s="411">
        <f t="shared" ref="AJ724" si="2120">AJ723</f>
        <v>0</v>
      </c>
      <c r="AK724" s="411">
        <f t="shared" ref="AK724" si="2121">AK723</f>
        <v>0</v>
      </c>
      <c r="AL724" s="411">
        <f t="shared" ref="AL724" si="2122">AL723</f>
        <v>0</v>
      </c>
      <c r="AM724" s="306"/>
    </row>
    <row r="725" spans="1:39" outlineLevel="1">
      <c r="A725" s="529"/>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29">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29"/>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23">Z726</f>
        <v>0</v>
      </c>
      <c r="AA727" s="411">
        <f t="shared" ref="AA727" si="2124">AA726</f>
        <v>0</v>
      </c>
      <c r="AB727" s="411">
        <f t="shared" ref="AB727" si="2125">AB726</f>
        <v>0</v>
      </c>
      <c r="AC727" s="411">
        <f t="shared" ref="AC727" si="2126">AC726</f>
        <v>0</v>
      </c>
      <c r="AD727" s="411">
        <f t="shared" ref="AD727" si="2127">AD726</f>
        <v>0</v>
      </c>
      <c r="AE727" s="411">
        <f t="shared" ref="AE727" si="2128">AE726</f>
        <v>0</v>
      </c>
      <c r="AF727" s="411">
        <f t="shared" ref="AF727" si="2129">AF726</f>
        <v>0</v>
      </c>
      <c r="AG727" s="411">
        <f t="shared" ref="AG727" si="2130">AG726</f>
        <v>0</v>
      </c>
      <c r="AH727" s="411">
        <f t="shared" ref="AH727" si="2131">AH726</f>
        <v>0</v>
      </c>
      <c r="AI727" s="411">
        <f t="shared" ref="AI727" si="2132">AI726</f>
        <v>0</v>
      </c>
      <c r="AJ727" s="411">
        <f t="shared" ref="AJ727" si="2133">AJ726</f>
        <v>0</v>
      </c>
      <c r="AK727" s="411">
        <f t="shared" ref="AK727" si="2134">AK726</f>
        <v>0</v>
      </c>
      <c r="AL727" s="411">
        <f t="shared" ref="AL727" si="2135">AL726</f>
        <v>0</v>
      </c>
      <c r="AM727" s="306"/>
    </row>
    <row r="728" spans="1:39" outlineLevel="1">
      <c r="A728" s="529"/>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29">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29"/>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36">Z729</f>
        <v>0</v>
      </c>
      <c r="AA730" s="411">
        <f t="shared" ref="AA730" si="2137">AA729</f>
        <v>0</v>
      </c>
      <c r="AB730" s="411">
        <f t="shared" ref="AB730" si="2138">AB729</f>
        <v>0</v>
      </c>
      <c r="AC730" s="411">
        <f t="shared" ref="AC730" si="2139">AC729</f>
        <v>0</v>
      </c>
      <c r="AD730" s="411">
        <f t="shared" ref="AD730" si="2140">AD729</f>
        <v>0</v>
      </c>
      <c r="AE730" s="411">
        <f t="shared" ref="AE730" si="2141">AE729</f>
        <v>0</v>
      </c>
      <c r="AF730" s="411">
        <f t="shared" ref="AF730" si="2142">AF729</f>
        <v>0</v>
      </c>
      <c r="AG730" s="411">
        <f t="shared" ref="AG730" si="2143">AG729</f>
        <v>0</v>
      </c>
      <c r="AH730" s="411">
        <f t="shared" ref="AH730" si="2144">AH729</f>
        <v>0</v>
      </c>
      <c r="AI730" s="411">
        <f t="shared" ref="AI730" si="2145">AI729</f>
        <v>0</v>
      </c>
      <c r="AJ730" s="411">
        <f t="shared" ref="AJ730" si="2146">AJ729</f>
        <v>0</v>
      </c>
      <c r="AK730" s="411">
        <f t="shared" ref="AK730" si="2147">AK729</f>
        <v>0</v>
      </c>
      <c r="AL730" s="411">
        <f t="shared" ref="AL730" si="2148">AL729</f>
        <v>0</v>
      </c>
      <c r="AM730" s="306"/>
    </row>
    <row r="731" spans="1:39" outlineLevel="1">
      <c r="A731" s="529"/>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29">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29"/>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149">Z732</f>
        <v>0</v>
      </c>
      <c r="AA733" s="411">
        <f t="shared" ref="AA733" si="2150">AA732</f>
        <v>0</v>
      </c>
      <c r="AB733" s="411">
        <f t="shared" ref="AB733" si="2151">AB732</f>
        <v>0</v>
      </c>
      <c r="AC733" s="411">
        <f t="shared" ref="AC733" si="2152">AC732</f>
        <v>0</v>
      </c>
      <c r="AD733" s="411">
        <f t="shared" ref="AD733" si="2153">AD732</f>
        <v>0</v>
      </c>
      <c r="AE733" s="411">
        <f t="shared" ref="AE733" si="2154">AE732</f>
        <v>0</v>
      </c>
      <c r="AF733" s="411">
        <f t="shared" ref="AF733" si="2155">AF732</f>
        <v>0</v>
      </c>
      <c r="AG733" s="411">
        <f t="shared" ref="AG733" si="2156">AG732</f>
        <v>0</v>
      </c>
      <c r="AH733" s="411">
        <f t="shared" ref="AH733" si="2157">AH732</f>
        <v>0</v>
      </c>
      <c r="AI733" s="411">
        <f t="shared" ref="AI733" si="2158">AI732</f>
        <v>0</v>
      </c>
      <c r="AJ733" s="411">
        <f t="shared" ref="AJ733" si="2159">AJ732</f>
        <v>0</v>
      </c>
      <c r="AK733" s="411">
        <f t="shared" ref="AK733" si="2160">AK732</f>
        <v>0</v>
      </c>
      <c r="AL733" s="411">
        <f t="shared" ref="AL733" si="2161">AL732</f>
        <v>0</v>
      </c>
      <c r="AM733" s="306"/>
    </row>
    <row r="734" spans="1:39" outlineLevel="1">
      <c r="A734" s="529"/>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29">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29"/>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162">Z735</f>
        <v>0</v>
      </c>
      <c r="AA736" s="411">
        <f t="shared" ref="AA736" si="2163">AA735</f>
        <v>0</v>
      </c>
      <c r="AB736" s="411">
        <f t="shared" ref="AB736" si="2164">AB735</f>
        <v>0</v>
      </c>
      <c r="AC736" s="411">
        <f t="shared" ref="AC736" si="2165">AC735</f>
        <v>0</v>
      </c>
      <c r="AD736" s="411">
        <f t="shared" ref="AD736" si="2166">AD735</f>
        <v>0</v>
      </c>
      <c r="AE736" s="411">
        <f t="shared" ref="AE736" si="2167">AE735</f>
        <v>0</v>
      </c>
      <c r="AF736" s="411">
        <f t="shared" ref="AF736" si="2168">AF735</f>
        <v>0</v>
      </c>
      <c r="AG736" s="411">
        <f t="shared" ref="AG736" si="2169">AG735</f>
        <v>0</v>
      </c>
      <c r="AH736" s="411">
        <f t="shared" ref="AH736" si="2170">AH735</f>
        <v>0</v>
      </c>
      <c r="AI736" s="411">
        <f t="shared" ref="AI736" si="2171">AI735</f>
        <v>0</v>
      </c>
      <c r="AJ736" s="411">
        <f t="shared" ref="AJ736" si="2172">AJ735</f>
        <v>0</v>
      </c>
      <c r="AK736" s="411">
        <f t="shared" ref="AK736" si="2173">AK735</f>
        <v>0</v>
      </c>
      <c r="AL736" s="411">
        <f t="shared" ref="AL736" si="2174">AL735</f>
        <v>0</v>
      </c>
      <c r="AM736" s="306"/>
    </row>
    <row r="737" spans="1:40" outlineLevel="1">
      <c r="A737" s="529"/>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29">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29"/>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175">Z738</f>
        <v>0</v>
      </c>
      <c r="AA739" s="411">
        <f t="shared" ref="AA739" si="2176">AA738</f>
        <v>0</v>
      </c>
      <c r="AB739" s="411">
        <f t="shared" ref="AB739" si="2177">AB738</f>
        <v>0</v>
      </c>
      <c r="AC739" s="411">
        <f t="shared" ref="AC739" si="2178">AC738</f>
        <v>0</v>
      </c>
      <c r="AD739" s="411">
        <f t="shared" ref="AD739" si="2179">AD738</f>
        <v>0</v>
      </c>
      <c r="AE739" s="411">
        <f t="shared" ref="AE739" si="2180">AE738</f>
        <v>0</v>
      </c>
      <c r="AF739" s="411">
        <f t="shared" ref="AF739" si="2181">AF738</f>
        <v>0</v>
      </c>
      <c r="AG739" s="411">
        <f t="shared" ref="AG739" si="2182">AG738</f>
        <v>0</v>
      </c>
      <c r="AH739" s="411">
        <f t="shared" ref="AH739" si="2183">AH738</f>
        <v>0</v>
      </c>
      <c r="AI739" s="411">
        <f t="shared" ref="AI739" si="2184">AI738</f>
        <v>0</v>
      </c>
      <c r="AJ739" s="411">
        <f t="shared" ref="AJ739" si="2185">AJ738</f>
        <v>0</v>
      </c>
      <c r="AK739" s="411">
        <f t="shared" ref="AK739" si="2186">AK738</f>
        <v>0</v>
      </c>
      <c r="AL739" s="411">
        <f t="shared" ref="AL739" si="2187">AL738</f>
        <v>0</v>
      </c>
      <c r="AM739" s="306"/>
    </row>
    <row r="740" spans="1:40" outlineLevel="1">
      <c r="A740" s="529"/>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29">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29"/>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88">Z741</f>
        <v>0</v>
      </c>
      <c r="AA742" s="411">
        <f t="shared" ref="AA742" si="2189">AA741</f>
        <v>0</v>
      </c>
      <c r="AB742" s="411">
        <f t="shared" ref="AB742" si="2190">AB741</f>
        <v>0</v>
      </c>
      <c r="AC742" s="411">
        <f t="shared" ref="AC742" si="2191">AC741</f>
        <v>0</v>
      </c>
      <c r="AD742" s="411">
        <f t="shared" ref="AD742" si="2192">AD741</f>
        <v>0</v>
      </c>
      <c r="AE742" s="411">
        <f t="shared" ref="AE742" si="2193">AE741</f>
        <v>0</v>
      </c>
      <c r="AF742" s="411">
        <f t="shared" ref="AF742" si="2194">AF741</f>
        <v>0</v>
      </c>
      <c r="AG742" s="411">
        <f t="shared" ref="AG742" si="2195">AG741</f>
        <v>0</v>
      </c>
      <c r="AH742" s="411">
        <f t="shared" ref="AH742" si="2196">AH741</f>
        <v>0</v>
      </c>
      <c r="AI742" s="411">
        <f t="shared" ref="AI742" si="2197">AI741</f>
        <v>0</v>
      </c>
      <c r="AJ742" s="411">
        <f t="shared" ref="AJ742" si="2198">AJ741</f>
        <v>0</v>
      </c>
      <c r="AK742" s="411">
        <f t="shared" ref="AK742" si="2199">AK741</f>
        <v>0</v>
      </c>
      <c r="AL742" s="411">
        <f t="shared" ref="AL742" si="2200">AL741</f>
        <v>0</v>
      </c>
      <c r="AM742" s="306"/>
    </row>
    <row r="743" spans="1:40" outlineLevel="1">
      <c r="A743" s="529"/>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1006548.1082931462</v>
      </c>
      <c r="Z745" s="392">
        <f>HLOOKUP(Z401,'2. LRAMVA Threshold'!$B$42:$Q$53,10,FALSE)</f>
        <v>395891.49990205932</v>
      </c>
      <c r="AA745" s="392">
        <f>HLOOKUP(AA401,'2. LRAMVA Threshold'!$B$42:$Q$53,10,FALSE)</f>
        <v>1501.498994124122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8.8000000000000005E-3</v>
      </c>
      <c r="Z747" s="341">
        <f>HLOOKUP(Z$35,'3.  Distribution Rates'!$C$122:$P$133,10,FALSE)</f>
        <v>1.43E-2</v>
      </c>
      <c r="AA747" s="341">
        <f>HLOOKUP(AA$35,'3.  Distribution Rates'!$C$122:$P$133,10,FALSE)</f>
        <v>2.5518999999999998</v>
      </c>
      <c r="AB747" s="341">
        <f>HLOOKUP(AB$35,'3.  Distribution Rates'!$C$122:$P$133,10,FALSE)</f>
        <v>2.7124000000000001</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2494.283237471443</v>
      </c>
      <c r="Z748" s="378">
        <f>'4.  2011-2014 LRAM'!Z141*Z747</f>
        <v>5219.1545375705336</v>
      </c>
      <c r="AA748" s="378">
        <f>'4.  2011-2014 LRAM'!AA141*AA747</f>
        <v>18918.801497092762</v>
      </c>
      <c r="AB748" s="378">
        <f>'4.  2011-2014 LRAM'!AB141*AB747</f>
        <v>2414.6482164899999</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2201">SUM(Y748:AL748)</f>
        <v>29046.887488624739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1926.9176976162451</v>
      </c>
      <c r="Z749" s="378">
        <f>'4.  2011-2014 LRAM'!Z270*Z747</f>
        <v>3019.3199877532597</v>
      </c>
      <c r="AA749" s="378">
        <f>'4.  2011-2014 LRAM'!AA270*AA747</f>
        <v>1353.8555849280262</v>
      </c>
      <c r="AB749" s="378">
        <f>'4.  2011-2014 LRAM'!AB270*AB747</f>
        <v>3113.3080778165236</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2201"/>
        <v>9413.4013481140555</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1844.4344300548146</v>
      </c>
      <c r="Z750" s="378">
        <f>'4.  2011-2014 LRAM'!Z399*Z747</f>
        <v>5075.8825077222355</v>
      </c>
      <c r="AA750" s="378">
        <f>'4.  2011-2014 LRAM'!AA399*AA747</f>
        <v>2782.9533871649637</v>
      </c>
      <c r="AB750" s="378">
        <f>'4.  2011-2014 LRAM'!AB399*AB747</f>
        <v>6422.219945842633</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2201"/>
        <v>16125.490270784647</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4960.4601791343048</v>
      </c>
      <c r="Z751" s="378">
        <f>'4.  2011-2014 LRAM'!Z529*Z747</f>
        <v>11651.949673287852</v>
      </c>
      <c r="AA751" s="378">
        <f>'4.  2011-2014 LRAM'!AA529*AA747</f>
        <v>12980.905885746746</v>
      </c>
      <c r="AB751" s="378">
        <f>'4.  2011-2014 LRAM'!AB529*AB747</f>
        <v>247.33968006393451</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2201"/>
        <v>29840.655418232836</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02">Y210*Y747</f>
        <v>4822.9368000000004</v>
      </c>
      <c r="Z752" s="378">
        <f t="shared" si="2202"/>
        <v>8647.3195297901148</v>
      </c>
      <c r="AA752" s="378">
        <f t="shared" si="2202"/>
        <v>11980.997544019767</v>
      </c>
      <c r="AB752" s="378">
        <f t="shared" si="2202"/>
        <v>549.04525804658056</v>
      </c>
      <c r="AC752" s="378">
        <f t="shared" si="2202"/>
        <v>0</v>
      </c>
      <c r="AD752" s="378">
        <f t="shared" si="2202"/>
        <v>0</v>
      </c>
      <c r="AE752" s="378">
        <f t="shared" si="2202"/>
        <v>0</v>
      </c>
      <c r="AF752" s="378">
        <f t="shared" si="2202"/>
        <v>0</v>
      </c>
      <c r="AG752" s="378">
        <f t="shared" si="2202"/>
        <v>0</v>
      </c>
      <c r="AH752" s="378">
        <f t="shared" si="2202"/>
        <v>0</v>
      </c>
      <c r="AI752" s="378">
        <f t="shared" si="2202"/>
        <v>0</v>
      </c>
      <c r="AJ752" s="378">
        <f t="shared" si="2202"/>
        <v>0</v>
      </c>
      <c r="AK752" s="378">
        <f t="shared" si="2202"/>
        <v>0</v>
      </c>
      <c r="AL752" s="378">
        <f t="shared" si="2202"/>
        <v>0</v>
      </c>
      <c r="AM752" s="626">
        <f t="shared" si="2201"/>
        <v>26000.29913185646</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03">Y393*Y747</f>
        <v>0</v>
      </c>
      <c r="Z753" s="378">
        <f t="shared" si="2203"/>
        <v>0</v>
      </c>
      <c r="AA753" s="378">
        <f t="shared" si="2203"/>
        <v>0</v>
      </c>
      <c r="AB753" s="378">
        <f t="shared" si="2203"/>
        <v>0</v>
      </c>
      <c r="AC753" s="378">
        <f t="shared" si="2203"/>
        <v>0</v>
      </c>
      <c r="AD753" s="378">
        <f t="shared" si="2203"/>
        <v>0</v>
      </c>
      <c r="AE753" s="378">
        <f t="shared" si="2203"/>
        <v>0</v>
      </c>
      <c r="AF753" s="378">
        <f t="shared" si="2203"/>
        <v>0</v>
      </c>
      <c r="AG753" s="378">
        <f t="shared" si="2203"/>
        <v>0</v>
      </c>
      <c r="AH753" s="378">
        <f t="shared" si="2203"/>
        <v>0</v>
      </c>
      <c r="AI753" s="378">
        <f t="shared" si="2203"/>
        <v>0</v>
      </c>
      <c r="AJ753" s="378">
        <f t="shared" si="2203"/>
        <v>0</v>
      </c>
      <c r="AK753" s="378">
        <f t="shared" si="2203"/>
        <v>0</v>
      </c>
      <c r="AL753" s="378">
        <f t="shared" si="2203"/>
        <v>0</v>
      </c>
      <c r="AM753" s="626">
        <f t="shared" si="2201"/>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04">Y576*Y747</f>
        <v>0</v>
      </c>
      <c r="Z754" s="378">
        <f t="shared" si="2204"/>
        <v>0</v>
      </c>
      <c r="AA754" s="378">
        <f t="shared" si="2204"/>
        <v>0</v>
      </c>
      <c r="AB754" s="378">
        <f t="shared" si="2204"/>
        <v>0</v>
      </c>
      <c r="AC754" s="378">
        <f t="shared" si="2204"/>
        <v>0</v>
      </c>
      <c r="AD754" s="378">
        <f t="shared" si="2204"/>
        <v>0</v>
      </c>
      <c r="AE754" s="378">
        <f t="shared" si="2204"/>
        <v>0</v>
      </c>
      <c r="AF754" s="378">
        <f t="shared" si="2204"/>
        <v>0</v>
      </c>
      <c r="AG754" s="378">
        <f t="shared" si="2204"/>
        <v>0</v>
      </c>
      <c r="AH754" s="378">
        <f t="shared" si="2204"/>
        <v>0</v>
      </c>
      <c r="AI754" s="378">
        <f t="shared" si="2204"/>
        <v>0</v>
      </c>
      <c r="AJ754" s="378">
        <f t="shared" si="2204"/>
        <v>0</v>
      </c>
      <c r="AK754" s="378">
        <f t="shared" si="2204"/>
        <v>0</v>
      </c>
      <c r="AL754" s="378">
        <f t="shared" si="2204"/>
        <v>0</v>
      </c>
      <c r="AM754" s="626">
        <f t="shared" si="2201"/>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05">Z744*Z747</f>
        <v>0</v>
      </c>
      <c r="AA755" s="378">
        <f t="shared" si="2205"/>
        <v>0</v>
      </c>
      <c r="AB755" s="378">
        <f t="shared" si="2205"/>
        <v>0</v>
      </c>
      <c r="AC755" s="378">
        <f t="shared" si="2205"/>
        <v>0</v>
      </c>
      <c r="AD755" s="378">
        <f t="shared" si="2205"/>
        <v>0</v>
      </c>
      <c r="AE755" s="378">
        <f t="shared" si="2205"/>
        <v>0</v>
      </c>
      <c r="AF755" s="378">
        <f t="shared" si="2205"/>
        <v>0</v>
      </c>
      <c r="AG755" s="378">
        <f t="shared" si="2205"/>
        <v>0</v>
      </c>
      <c r="AH755" s="378">
        <f t="shared" si="2205"/>
        <v>0</v>
      </c>
      <c r="AI755" s="378">
        <f t="shared" si="2205"/>
        <v>0</v>
      </c>
      <c r="AJ755" s="378">
        <f t="shared" si="2205"/>
        <v>0</v>
      </c>
      <c r="AK755" s="378">
        <f t="shared" si="2205"/>
        <v>0</v>
      </c>
      <c r="AL755" s="378">
        <f t="shared" si="2205"/>
        <v>0</v>
      </c>
      <c r="AM755" s="626">
        <f t="shared" si="2201"/>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16049.032344276806</v>
      </c>
      <c r="Z756" s="346">
        <f>SUM(Z748:Z755)</f>
        <v>33613.626236123993</v>
      </c>
      <c r="AA756" s="346">
        <f t="shared" ref="AA756:AE756" si="2206">SUM(AA748:AA755)</f>
        <v>48017.513898952267</v>
      </c>
      <c r="AB756" s="346">
        <f t="shared" si="2206"/>
        <v>12746.561178259672</v>
      </c>
      <c r="AC756" s="346">
        <f t="shared" si="2206"/>
        <v>0</v>
      </c>
      <c r="AD756" s="346">
        <f t="shared" si="2206"/>
        <v>0</v>
      </c>
      <c r="AE756" s="346">
        <f t="shared" si="2206"/>
        <v>0</v>
      </c>
      <c r="AF756" s="346">
        <f t="shared" ref="AF756:AL756" si="2207">SUM(AF748:AF755)</f>
        <v>0</v>
      </c>
      <c r="AG756" s="346">
        <f t="shared" si="2207"/>
        <v>0</v>
      </c>
      <c r="AH756" s="346">
        <f t="shared" si="2207"/>
        <v>0</v>
      </c>
      <c r="AI756" s="346">
        <f t="shared" si="2207"/>
        <v>0</v>
      </c>
      <c r="AJ756" s="346">
        <f t="shared" si="2207"/>
        <v>0</v>
      </c>
      <c r="AK756" s="346">
        <f t="shared" si="2207"/>
        <v>0</v>
      </c>
      <c r="AL756" s="346">
        <f t="shared" si="2207"/>
        <v>0</v>
      </c>
      <c r="AM756" s="407">
        <f>SUM(AM748:AM755)</f>
        <v>110426.73365761274</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8857.6233529796882</v>
      </c>
      <c r="Z757" s="347">
        <f t="shared" ref="Z757:AE757" si="2208">Z745*Z747</f>
        <v>5661.2484485994482</v>
      </c>
      <c r="AA757" s="347">
        <f t="shared" si="2208"/>
        <v>3831.6752831053468</v>
      </c>
      <c r="AB757" s="347">
        <f t="shared" si="2208"/>
        <v>0</v>
      </c>
      <c r="AC757" s="347">
        <f t="shared" si="2208"/>
        <v>0</v>
      </c>
      <c r="AD757" s="347">
        <f t="shared" si="2208"/>
        <v>0</v>
      </c>
      <c r="AE757" s="347">
        <f t="shared" si="2208"/>
        <v>0</v>
      </c>
      <c r="AF757" s="347">
        <f t="shared" ref="AF757:AL757" si="2209">AF745*AF747</f>
        <v>0</v>
      </c>
      <c r="AG757" s="347">
        <f t="shared" si="2209"/>
        <v>0</v>
      </c>
      <c r="AH757" s="347">
        <f t="shared" si="2209"/>
        <v>0</v>
      </c>
      <c r="AI757" s="347">
        <f t="shared" si="2209"/>
        <v>0</v>
      </c>
      <c r="AJ757" s="347">
        <f t="shared" si="2209"/>
        <v>0</v>
      </c>
      <c r="AK757" s="347">
        <f t="shared" si="2209"/>
        <v>0</v>
      </c>
      <c r="AL757" s="347">
        <f t="shared" si="2209"/>
        <v>0</v>
      </c>
      <c r="AM757" s="407">
        <f>SUM(Y757:AL757)</f>
        <v>18350.547084684484</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92076.186572928258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10">IF(AA585="kw",SUMPRODUCT($N$587:$N$742,$P$587:$P$742,AA587:AA742),SUMPRODUCT($E$587:$E$742,AA587:AA742))</f>
        <v>0</v>
      </c>
      <c r="AB760" s="291">
        <f t="shared" si="2210"/>
        <v>0</v>
      </c>
      <c r="AC760" s="291">
        <f t="shared" si="2210"/>
        <v>0</v>
      </c>
      <c r="AD760" s="291">
        <f t="shared" si="2210"/>
        <v>0</v>
      </c>
      <c r="AE760" s="291">
        <f t="shared" si="2210"/>
        <v>0</v>
      </c>
      <c r="AF760" s="291">
        <f t="shared" si="2210"/>
        <v>0</v>
      </c>
      <c r="AG760" s="291">
        <f t="shared" si="2210"/>
        <v>0</v>
      </c>
      <c r="AH760" s="291">
        <f t="shared" si="2210"/>
        <v>0</v>
      </c>
      <c r="AI760" s="291">
        <f t="shared" si="2210"/>
        <v>0</v>
      </c>
      <c r="AJ760" s="291">
        <f t="shared" si="2210"/>
        <v>0</v>
      </c>
      <c r="AK760" s="291">
        <f t="shared" si="2210"/>
        <v>0</v>
      </c>
      <c r="AL760" s="291">
        <f t="shared" si="221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11">IF(AA585="kw",SUMPRODUCT($N$587:$N$742,$Q$587:$Q$742,AA587:AA742),SUMPRODUCT($F$587:$F$742,AA587:AA742))</f>
        <v>0</v>
      </c>
      <c r="AB761" s="326">
        <f t="shared" si="2211"/>
        <v>0</v>
      </c>
      <c r="AC761" s="326">
        <f t="shared" si="2211"/>
        <v>0</v>
      </c>
      <c r="AD761" s="326">
        <f t="shared" si="2211"/>
        <v>0</v>
      </c>
      <c r="AE761" s="326">
        <f t="shared" si="2211"/>
        <v>0</v>
      </c>
      <c r="AF761" s="326">
        <f t="shared" si="2211"/>
        <v>0</v>
      </c>
      <c r="AG761" s="326">
        <f t="shared" si="2211"/>
        <v>0</v>
      </c>
      <c r="AH761" s="326">
        <f t="shared" si="2211"/>
        <v>0</v>
      </c>
      <c r="AI761" s="326">
        <f t="shared" si="2211"/>
        <v>0</v>
      </c>
      <c r="AJ761" s="326">
        <f t="shared" si="2211"/>
        <v>0</v>
      </c>
      <c r="AK761" s="326">
        <f t="shared" si="2211"/>
        <v>0</v>
      </c>
      <c r="AL761" s="326">
        <f t="shared" si="2211"/>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7" t="s">
        <v>526</v>
      </c>
      <c r="E765" s="253"/>
      <c r="F765" s="587"/>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2" t="s">
        <v>211</v>
      </c>
      <c r="C766" s="814" t="s">
        <v>33</v>
      </c>
      <c r="D766" s="284" t="s">
        <v>422</v>
      </c>
      <c r="E766" s="816" t="s">
        <v>209</v>
      </c>
      <c r="F766" s="817"/>
      <c r="G766" s="817"/>
      <c r="H766" s="817"/>
      <c r="I766" s="817"/>
      <c r="J766" s="817"/>
      <c r="K766" s="817"/>
      <c r="L766" s="817"/>
      <c r="M766" s="818"/>
      <c r="N766" s="819" t="s">
        <v>213</v>
      </c>
      <c r="O766" s="284" t="s">
        <v>423</v>
      </c>
      <c r="P766" s="816" t="s">
        <v>212</v>
      </c>
      <c r="Q766" s="817"/>
      <c r="R766" s="817"/>
      <c r="S766" s="817"/>
      <c r="T766" s="817"/>
      <c r="U766" s="817"/>
      <c r="V766" s="817"/>
      <c r="W766" s="817"/>
      <c r="X766" s="818"/>
      <c r="Y766" s="809" t="s">
        <v>243</v>
      </c>
      <c r="Z766" s="810"/>
      <c r="AA766" s="810"/>
      <c r="AB766" s="810"/>
      <c r="AC766" s="810"/>
      <c r="AD766" s="810"/>
      <c r="AE766" s="810"/>
      <c r="AF766" s="810"/>
      <c r="AG766" s="810"/>
      <c r="AH766" s="810"/>
      <c r="AI766" s="810"/>
      <c r="AJ766" s="810"/>
      <c r="AK766" s="810"/>
      <c r="AL766" s="810"/>
      <c r="AM766" s="811"/>
    </row>
    <row r="767" spans="1:40" ht="65.25" customHeight="1">
      <c r="B767" s="813"/>
      <c r="C767" s="815"/>
      <c r="D767" s="285">
        <v>2019</v>
      </c>
      <c r="E767" s="285">
        <v>2020</v>
      </c>
      <c r="F767" s="285">
        <v>2021</v>
      </c>
      <c r="G767" s="285">
        <v>2022</v>
      </c>
      <c r="H767" s="285">
        <v>2023</v>
      </c>
      <c r="I767" s="285">
        <v>2024</v>
      </c>
      <c r="J767" s="285">
        <v>2025</v>
      </c>
      <c r="K767" s="285">
        <v>2026</v>
      </c>
      <c r="L767" s="285">
        <v>2027</v>
      </c>
      <c r="M767" s="285">
        <v>2028</v>
      </c>
      <c r="N767" s="82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999 kW</v>
      </c>
      <c r="AB767" s="285" t="str">
        <f>'1.  LRAMVA Summary'!G52</f>
        <v>GS&gt;1000 kW</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9"/>
      <c r="B768" s="515"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29"/>
      <c r="B769" s="501"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29">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29"/>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12">Z770</f>
        <v>0</v>
      </c>
      <c r="AA771" s="411">
        <f t="shared" ref="AA771" si="2213">AA770</f>
        <v>0</v>
      </c>
      <c r="AB771" s="411">
        <f t="shared" ref="AB771" si="2214">AB770</f>
        <v>0</v>
      </c>
      <c r="AC771" s="411">
        <f t="shared" ref="AC771" si="2215">AC770</f>
        <v>0</v>
      </c>
      <c r="AD771" s="411">
        <f t="shared" ref="AD771" si="2216">AD770</f>
        <v>0</v>
      </c>
      <c r="AE771" s="411">
        <f t="shared" ref="AE771" si="2217">AE770</f>
        <v>0</v>
      </c>
      <c r="AF771" s="411">
        <f t="shared" ref="AF771" si="2218">AF770</f>
        <v>0</v>
      </c>
      <c r="AG771" s="411">
        <f t="shared" ref="AG771" si="2219">AG770</f>
        <v>0</v>
      </c>
      <c r="AH771" s="411">
        <f t="shared" ref="AH771" si="2220">AH770</f>
        <v>0</v>
      </c>
      <c r="AI771" s="411">
        <f t="shared" ref="AI771" si="2221">AI770</f>
        <v>0</v>
      </c>
      <c r="AJ771" s="411">
        <f t="shared" ref="AJ771" si="2222">AJ770</f>
        <v>0</v>
      </c>
      <c r="AK771" s="411">
        <f t="shared" ref="AK771" si="2223">AK770</f>
        <v>0</v>
      </c>
      <c r="AL771" s="411">
        <f t="shared" ref="AL771" si="2224">AL770</f>
        <v>0</v>
      </c>
      <c r="AM771" s="297"/>
    </row>
    <row r="772" spans="1:39" ht="15.75" outlineLevel="1">
      <c r="A772" s="529"/>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29">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29"/>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25">Z773</f>
        <v>0</v>
      </c>
      <c r="AA774" s="411">
        <f t="shared" ref="AA774" si="2226">AA773</f>
        <v>0</v>
      </c>
      <c r="AB774" s="411">
        <f t="shared" ref="AB774" si="2227">AB773</f>
        <v>0</v>
      </c>
      <c r="AC774" s="411">
        <f t="shared" ref="AC774" si="2228">AC773</f>
        <v>0</v>
      </c>
      <c r="AD774" s="411">
        <f t="shared" ref="AD774" si="2229">AD773</f>
        <v>0</v>
      </c>
      <c r="AE774" s="411">
        <f t="shared" ref="AE774" si="2230">AE773</f>
        <v>0</v>
      </c>
      <c r="AF774" s="411">
        <f t="shared" ref="AF774" si="2231">AF773</f>
        <v>0</v>
      </c>
      <c r="AG774" s="411">
        <f t="shared" ref="AG774" si="2232">AG773</f>
        <v>0</v>
      </c>
      <c r="AH774" s="411">
        <f t="shared" ref="AH774" si="2233">AH773</f>
        <v>0</v>
      </c>
      <c r="AI774" s="411">
        <f t="shared" ref="AI774" si="2234">AI773</f>
        <v>0</v>
      </c>
      <c r="AJ774" s="411">
        <f t="shared" ref="AJ774" si="2235">AJ773</f>
        <v>0</v>
      </c>
      <c r="AK774" s="411">
        <f t="shared" ref="AK774" si="2236">AK773</f>
        <v>0</v>
      </c>
      <c r="AL774" s="411">
        <f t="shared" ref="AL774" si="2237">AL773</f>
        <v>0</v>
      </c>
      <c r="AM774" s="297"/>
    </row>
    <row r="775" spans="1:39" ht="15.75" outlineLevel="1">
      <c r="A775" s="529"/>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29">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29"/>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38">Z776</f>
        <v>0</v>
      </c>
      <c r="AA777" s="411">
        <f t="shared" ref="AA777" si="2239">AA776</f>
        <v>0</v>
      </c>
      <c r="AB777" s="411">
        <f t="shared" ref="AB777" si="2240">AB776</f>
        <v>0</v>
      </c>
      <c r="AC777" s="411">
        <f t="shared" ref="AC777" si="2241">AC776</f>
        <v>0</v>
      </c>
      <c r="AD777" s="411">
        <f t="shared" ref="AD777" si="2242">AD776</f>
        <v>0</v>
      </c>
      <c r="AE777" s="411">
        <f t="shared" ref="AE777" si="2243">AE776</f>
        <v>0</v>
      </c>
      <c r="AF777" s="411">
        <f t="shared" ref="AF777" si="2244">AF776</f>
        <v>0</v>
      </c>
      <c r="AG777" s="411">
        <f t="shared" ref="AG777" si="2245">AG776</f>
        <v>0</v>
      </c>
      <c r="AH777" s="411">
        <f t="shared" ref="AH777" si="2246">AH776</f>
        <v>0</v>
      </c>
      <c r="AI777" s="411">
        <f t="shared" ref="AI777" si="2247">AI776</f>
        <v>0</v>
      </c>
      <c r="AJ777" s="411">
        <f t="shared" ref="AJ777" si="2248">AJ776</f>
        <v>0</v>
      </c>
      <c r="AK777" s="411">
        <f t="shared" ref="AK777" si="2249">AK776</f>
        <v>0</v>
      </c>
      <c r="AL777" s="411">
        <f t="shared" ref="AL777" si="2250">AL776</f>
        <v>0</v>
      </c>
      <c r="AM777" s="297"/>
    </row>
    <row r="778" spans="1:39" outlineLevel="1">
      <c r="A778" s="529"/>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29">
        <v>4</v>
      </c>
      <c r="B779" s="517"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29"/>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251">Z779</f>
        <v>0</v>
      </c>
      <c r="AA780" s="411">
        <f t="shared" ref="AA780" si="2252">AA779</f>
        <v>0</v>
      </c>
      <c r="AB780" s="411">
        <f t="shared" ref="AB780" si="2253">AB779</f>
        <v>0</v>
      </c>
      <c r="AC780" s="411">
        <f t="shared" ref="AC780" si="2254">AC779</f>
        <v>0</v>
      </c>
      <c r="AD780" s="411">
        <f t="shared" ref="AD780" si="2255">AD779</f>
        <v>0</v>
      </c>
      <c r="AE780" s="411">
        <f t="shared" ref="AE780" si="2256">AE779</f>
        <v>0</v>
      </c>
      <c r="AF780" s="411">
        <f t="shared" ref="AF780" si="2257">AF779</f>
        <v>0</v>
      </c>
      <c r="AG780" s="411">
        <f t="shared" ref="AG780" si="2258">AG779</f>
        <v>0</v>
      </c>
      <c r="AH780" s="411">
        <f t="shared" ref="AH780" si="2259">AH779</f>
        <v>0</v>
      </c>
      <c r="AI780" s="411">
        <f t="shared" ref="AI780" si="2260">AI779</f>
        <v>0</v>
      </c>
      <c r="AJ780" s="411">
        <f t="shared" ref="AJ780" si="2261">AJ779</f>
        <v>0</v>
      </c>
      <c r="AK780" s="411">
        <f t="shared" ref="AK780" si="2262">AK779</f>
        <v>0</v>
      </c>
      <c r="AL780" s="411">
        <f t="shared" ref="AL780" si="2263">AL779</f>
        <v>0</v>
      </c>
      <c r="AM780" s="297"/>
    </row>
    <row r="781" spans="1:39" outlineLevel="1">
      <c r="A781" s="529"/>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29">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29"/>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264">Z782</f>
        <v>0</v>
      </c>
      <c r="AA783" s="411">
        <f t="shared" ref="AA783" si="2265">AA782</f>
        <v>0</v>
      </c>
      <c r="AB783" s="411">
        <f t="shared" ref="AB783" si="2266">AB782</f>
        <v>0</v>
      </c>
      <c r="AC783" s="411">
        <f t="shared" ref="AC783" si="2267">AC782</f>
        <v>0</v>
      </c>
      <c r="AD783" s="411">
        <f t="shared" ref="AD783" si="2268">AD782</f>
        <v>0</v>
      </c>
      <c r="AE783" s="411">
        <f t="shared" ref="AE783" si="2269">AE782</f>
        <v>0</v>
      </c>
      <c r="AF783" s="411">
        <f t="shared" ref="AF783" si="2270">AF782</f>
        <v>0</v>
      </c>
      <c r="AG783" s="411">
        <f t="shared" ref="AG783" si="2271">AG782</f>
        <v>0</v>
      </c>
      <c r="AH783" s="411">
        <f t="shared" ref="AH783" si="2272">AH782</f>
        <v>0</v>
      </c>
      <c r="AI783" s="411">
        <f t="shared" ref="AI783" si="2273">AI782</f>
        <v>0</v>
      </c>
      <c r="AJ783" s="411">
        <f t="shared" ref="AJ783" si="2274">AJ782</f>
        <v>0</v>
      </c>
      <c r="AK783" s="411">
        <f t="shared" ref="AK783" si="2275">AK782</f>
        <v>0</v>
      </c>
      <c r="AL783" s="411">
        <f t="shared" ref="AL783" si="2276">AL782</f>
        <v>0</v>
      </c>
      <c r="AM783" s="297"/>
    </row>
    <row r="784" spans="1:39" outlineLevel="1">
      <c r="A784" s="529"/>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29"/>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29">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29"/>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277">Z786</f>
        <v>0</v>
      </c>
      <c r="AA787" s="411">
        <f t="shared" ref="AA787" si="2278">AA786</f>
        <v>0</v>
      </c>
      <c r="AB787" s="411">
        <f t="shared" ref="AB787" si="2279">AB786</f>
        <v>0</v>
      </c>
      <c r="AC787" s="411">
        <f t="shared" ref="AC787" si="2280">AC786</f>
        <v>0</v>
      </c>
      <c r="AD787" s="411">
        <f t="shared" ref="AD787" si="2281">AD786</f>
        <v>0</v>
      </c>
      <c r="AE787" s="411">
        <f t="shared" ref="AE787" si="2282">AE786</f>
        <v>0</v>
      </c>
      <c r="AF787" s="411">
        <f t="shared" ref="AF787" si="2283">AF786</f>
        <v>0</v>
      </c>
      <c r="AG787" s="411">
        <f t="shared" ref="AG787" si="2284">AG786</f>
        <v>0</v>
      </c>
      <c r="AH787" s="411">
        <f t="shared" ref="AH787" si="2285">AH786</f>
        <v>0</v>
      </c>
      <c r="AI787" s="411">
        <f t="shared" ref="AI787" si="2286">AI786</f>
        <v>0</v>
      </c>
      <c r="AJ787" s="411">
        <f t="shared" ref="AJ787" si="2287">AJ786</f>
        <v>0</v>
      </c>
      <c r="AK787" s="411">
        <f t="shared" ref="AK787" si="2288">AK786</f>
        <v>0</v>
      </c>
      <c r="AL787" s="411">
        <f t="shared" ref="AL787" si="2289">AL786</f>
        <v>0</v>
      </c>
      <c r="AM787" s="311"/>
    </row>
    <row r="788" spans="1:39" outlineLevel="1">
      <c r="A788" s="529"/>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29">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29"/>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90">Z789</f>
        <v>0</v>
      </c>
      <c r="AA790" s="411">
        <f t="shared" ref="AA790" si="2291">AA789</f>
        <v>0</v>
      </c>
      <c r="AB790" s="411">
        <f t="shared" ref="AB790" si="2292">AB789</f>
        <v>0</v>
      </c>
      <c r="AC790" s="411">
        <f t="shared" ref="AC790" si="2293">AC789</f>
        <v>0</v>
      </c>
      <c r="AD790" s="411">
        <f t="shared" ref="AD790" si="2294">AD789</f>
        <v>0</v>
      </c>
      <c r="AE790" s="411">
        <f t="shared" ref="AE790" si="2295">AE789</f>
        <v>0</v>
      </c>
      <c r="AF790" s="411">
        <f t="shared" ref="AF790" si="2296">AF789</f>
        <v>0</v>
      </c>
      <c r="AG790" s="411">
        <f t="shared" ref="AG790" si="2297">AG789</f>
        <v>0</v>
      </c>
      <c r="AH790" s="411">
        <f t="shared" ref="AH790" si="2298">AH789</f>
        <v>0</v>
      </c>
      <c r="AI790" s="411">
        <f t="shared" ref="AI790" si="2299">AI789</f>
        <v>0</v>
      </c>
      <c r="AJ790" s="411">
        <f t="shared" ref="AJ790" si="2300">AJ789</f>
        <v>0</v>
      </c>
      <c r="AK790" s="411">
        <f t="shared" ref="AK790" si="2301">AK789</f>
        <v>0</v>
      </c>
      <c r="AL790" s="411">
        <f t="shared" ref="AL790" si="2302">AL789</f>
        <v>0</v>
      </c>
      <c r="AM790" s="311"/>
    </row>
    <row r="791" spans="1:39" outlineLevel="1">
      <c r="A791" s="529"/>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29">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29"/>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03">Z792</f>
        <v>0</v>
      </c>
      <c r="AA793" s="411">
        <f t="shared" ref="AA793" si="2304">AA792</f>
        <v>0</v>
      </c>
      <c r="AB793" s="411">
        <f t="shared" ref="AB793" si="2305">AB792</f>
        <v>0</v>
      </c>
      <c r="AC793" s="411">
        <f t="shared" ref="AC793" si="2306">AC792</f>
        <v>0</v>
      </c>
      <c r="AD793" s="411">
        <f t="shared" ref="AD793" si="2307">AD792</f>
        <v>0</v>
      </c>
      <c r="AE793" s="411">
        <f t="shared" ref="AE793" si="2308">AE792</f>
        <v>0</v>
      </c>
      <c r="AF793" s="411">
        <f t="shared" ref="AF793" si="2309">AF792</f>
        <v>0</v>
      </c>
      <c r="AG793" s="411">
        <f t="shared" ref="AG793" si="2310">AG792</f>
        <v>0</v>
      </c>
      <c r="AH793" s="411">
        <f t="shared" ref="AH793" si="2311">AH792</f>
        <v>0</v>
      </c>
      <c r="AI793" s="411">
        <f t="shared" ref="AI793" si="2312">AI792</f>
        <v>0</v>
      </c>
      <c r="AJ793" s="411">
        <f t="shared" ref="AJ793" si="2313">AJ792</f>
        <v>0</v>
      </c>
      <c r="AK793" s="411">
        <f t="shared" ref="AK793" si="2314">AK792</f>
        <v>0</v>
      </c>
      <c r="AL793" s="411">
        <f t="shared" ref="AL793" si="2315">AL792</f>
        <v>0</v>
      </c>
      <c r="AM793" s="311"/>
    </row>
    <row r="794" spans="1:39" outlineLevel="1">
      <c r="A794" s="529"/>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29">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29"/>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16">Z795</f>
        <v>0</v>
      </c>
      <c r="AA796" s="411">
        <f t="shared" ref="AA796" si="2317">AA795</f>
        <v>0</v>
      </c>
      <c r="AB796" s="411">
        <f t="shared" ref="AB796" si="2318">AB795</f>
        <v>0</v>
      </c>
      <c r="AC796" s="411">
        <f t="shared" ref="AC796" si="2319">AC795</f>
        <v>0</v>
      </c>
      <c r="AD796" s="411">
        <f t="shared" ref="AD796" si="2320">AD795</f>
        <v>0</v>
      </c>
      <c r="AE796" s="411">
        <f t="shared" ref="AE796" si="2321">AE795</f>
        <v>0</v>
      </c>
      <c r="AF796" s="411">
        <f t="shared" ref="AF796" si="2322">AF795</f>
        <v>0</v>
      </c>
      <c r="AG796" s="411">
        <f t="shared" ref="AG796" si="2323">AG795</f>
        <v>0</v>
      </c>
      <c r="AH796" s="411">
        <f t="shared" ref="AH796" si="2324">AH795</f>
        <v>0</v>
      </c>
      <c r="AI796" s="411">
        <f t="shared" ref="AI796" si="2325">AI795</f>
        <v>0</v>
      </c>
      <c r="AJ796" s="411">
        <f t="shared" ref="AJ796" si="2326">AJ795</f>
        <v>0</v>
      </c>
      <c r="AK796" s="411">
        <f t="shared" ref="AK796" si="2327">AK795</f>
        <v>0</v>
      </c>
      <c r="AL796" s="411">
        <f t="shared" ref="AL796" si="2328">AL795</f>
        <v>0</v>
      </c>
      <c r="AM796" s="311"/>
    </row>
    <row r="797" spans="1:39" outlineLevel="1">
      <c r="A797" s="529"/>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29">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29"/>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329">Z798</f>
        <v>0</v>
      </c>
      <c r="AA799" s="411">
        <f t="shared" ref="AA799" si="2330">AA798</f>
        <v>0</v>
      </c>
      <c r="AB799" s="411">
        <f t="shared" ref="AB799" si="2331">AB798</f>
        <v>0</v>
      </c>
      <c r="AC799" s="411">
        <f t="shared" ref="AC799" si="2332">AC798</f>
        <v>0</v>
      </c>
      <c r="AD799" s="411">
        <f t="shared" ref="AD799" si="2333">AD798</f>
        <v>0</v>
      </c>
      <c r="AE799" s="411">
        <f t="shared" ref="AE799" si="2334">AE798</f>
        <v>0</v>
      </c>
      <c r="AF799" s="411">
        <f t="shared" ref="AF799" si="2335">AF798</f>
        <v>0</v>
      </c>
      <c r="AG799" s="411">
        <f t="shared" ref="AG799" si="2336">AG798</f>
        <v>0</v>
      </c>
      <c r="AH799" s="411">
        <f t="shared" ref="AH799" si="2337">AH798</f>
        <v>0</v>
      </c>
      <c r="AI799" s="411">
        <f t="shared" ref="AI799" si="2338">AI798</f>
        <v>0</v>
      </c>
      <c r="AJ799" s="411">
        <f t="shared" ref="AJ799" si="2339">AJ798</f>
        <v>0</v>
      </c>
      <c r="AK799" s="411">
        <f t="shared" ref="AK799" si="2340">AK798</f>
        <v>0</v>
      </c>
      <c r="AL799" s="411">
        <f t="shared" ref="AL799" si="2341">AL798</f>
        <v>0</v>
      </c>
      <c r="AM799" s="311"/>
    </row>
    <row r="800" spans="1:39" outlineLevel="1">
      <c r="A800" s="529"/>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29"/>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29">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29"/>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42">Z802</f>
        <v>0</v>
      </c>
      <c r="AA803" s="411">
        <f t="shared" ref="AA803" si="2343">AA802</f>
        <v>0</v>
      </c>
      <c r="AB803" s="411">
        <f t="shared" ref="AB803" si="2344">AB802</f>
        <v>0</v>
      </c>
      <c r="AC803" s="411">
        <f t="shared" ref="AC803" si="2345">AC802</f>
        <v>0</v>
      </c>
      <c r="AD803" s="411">
        <f t="shared" ref="AD803" si="2346">AD802</f>
        <v>0</v>
      </c>
      <c r="AE803" s="411">
        <f t="shared" ref="AE803" si="2347">AE802</f>
        <v>0</v>
      </c>
      <c r="AF803" s="411">
        <f t="shared" ref="AF803" si="2348">AF802</f>
        <v>0</v>
      </c>
      <c r="AG803" s="411">
        <f t="shared" ref="AG803" si="2349">AG802</f>
        <v>0</v>
      </c>
      <c r="AH803" s="411">
        <f t="shared" ref="AH803" si="2350">AH802</f>
        <v>0</v>
      </c>
      <c r="AI803" s="411">
        <f t="shared" ref="AI803" si="2351">AI802</f>
        <v>0</v>
      </c>
      <c r="AJ803" s="411">
        <f t="shared" ref="AJ803" si="2352">AJ802</f>
        <v>0</v>
      </c>
      <c r="AK803" s="411">
        <f t="shared" ref="AK803" si="2353">AK802</f>
        <v>0</v>
      </c>
      <c r="AL803" s="411">
        <f t="shared" ref="AL803" si="2354">AL802</f>
        <v>0</v>
      </c>
      <c r="AM803" s="297"/>
    </row>
    <row r="804" spans="1:39" outlineLevel="1">
      <c r="A804" s="529"/>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29">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29"/>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55">Z805</f>
        <v>0</v>
      </c>
      <c r="AA806" s="411">
        <f t="shared" ref="AA806" si="2356">AA805</f>
        <v>0</v>
      </c>
      <c r="AB806" s="411">
        <f t="shared" ref="AB806" si="2357">AB805</f>
        <v>0</v>
      </c>
      <c r="AC806" s="411">
        <f t="shared" ref="AC806" si="2358">AC805</f>
        <v>0</v>
      </c>
      <c r="AD806" s="411">
        <f t="shared" ref="AD806" si="2359">AD805</f>
        <v>0</v>
      </c>
      <c r="AE806" s="411">
        <f t="shared" ref="AE806" si="2360">AE805</f>
        <v>0</v>
      </c>
      <c r="AF806" s="411">
        <f t="shared" ref="AF806" si="2361">AF805</f>
        <v>0</v>
      </c>
      <c r="AG806" s="411">
        <f t="shared" ref="AG806" si="2362">AG805</f>
        <v>0</v>
      </c>
      <c r="AH806" s="411">
        <f t="shared" ref="AH806" si="2363">AH805</f>
        <v>0</v>
      </c>
      <c r="AI806" s="411">
        <f t="shared" ref="AI806" si="2364">AI805</f>
        <v>0</v>
      </c>
      <c r="AJ806" s="411">
        <f t="shared" ref="AJ806" si="2365">AJ805</f>
        <v>0</v>
      </c>
      <c r="AK806" s="411">
        <f t="shared" ref="AK806" si="2366">AK805</f>
        <v>0</v>
      </c>
      <c r="AL806" s="411">
        <f t="shared" ref="AL806" si="2367">AL805</f>
        <v>0</v>
      </c>
      <c r="AM806" s="297"/>
    </row>
    <row r="807" spans="1:39" outlineLevel="1">
      <c r="A807" s="529"/>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29">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29"/>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68">Z808</f>
        <v>0</v>
      </c>
      <c r="AA809" s="411">
        <f t="shared" ref="AA809" si="2369">AA808</f>
        <v>0</v>
      </c>
      <c r="AB809" s="411">
        <f t="shared" ref="AB809" si="2370">AB808</f>
        <v>0</v>
      </c>
      <c r="AC809" s="411">
        <f t="shared" ref="AC809" si="2371">AC808</f>
        <v>0</v>
      </c>
      <c r="AD809" s="411">
        <f t="shared" ref="AD809" si="2372">AD808</f>
        <v>0</v>
      </c>
      <c r="AE809" s="411">
        <f t="shared" ref="AE809" si="2373">AE808</f>
        <v>0</v>
      </c>
      <c r="AF809" s="411">
        <f t="shared" ref="AF809" si="2374">AF808</f>
        <v>0</v>
      </c>
      <c r="AG809" s="411">
        <f t="shared" ref="AG809" si="2375">AG808</f>
        <v>0</v>
      </c>
      <c r="AH809" s="411">
        <f t="shared" ref="AH809" si="2376">AH808</f>
        <v>0</v>
      </c>
      <c r="AI809" s="411">
        <f t="shared" ref="AI809" si="2377">AI808</f>
        <v>0</v>
      </c>
      <c r="AJ809" s="411">
        <f t="shared" ref="AJ809" si="2378">AJ808</f>
        <v>0</v>
      </c>
      <c r="AK809" s="411">
        <f t="shared" ref="AK809" si="2379">AK808</f>
        <v>0</v>
      </c>
      <c r="AL809" s="411">
        <f t="shared" ref="AL809" si="2380">AL808</f>
        <v>0</v>
      </c>
      <c r="AM809" s="306"/>
    </row>
    <row r="810" spans="1:39" outlineLevel="1">
      <c r="A810" s="529"/>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29"/>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29">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29"/>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381">Z812</f>
        <v>0</v>
      </c>
      <c r="AA813" s="411">
        <f t="shared" ref="AA813" si="2382">AA812</f>
        <v>0</v>
      </c>
      <c r="AB813" s="411">
        <f t="shared" ref="AB813" si="2383">AB812</f>
        <v>0</v>
      </c>
      <c r="AC813" s="411">
        <f t="shared" ref="AC813" si="2384">AC812</f>
        <v>0</v>
      </c>
      <c r="AD813" s="411">
        <f t="shared" ref="AD813" si="2385">AD812</f>
        <v>0</v>
      </c>
      <c r="AE813" s="411">
        <f t="shared" ref="AE813" si="2386">AE812</f>
        <v>0</v>
      </c>
      <c r="AF813" s="411">
        <f t="shared" ref="AF813" si="2387">AF812</f>
        <v>0</v>
      </c>
      <c r="AG813" s="411">
        <f t="shared" ref="AG813" si="2388">AG812</f>
        <v>0</v>
      </c>
      <c r="AH813" s="411">
        <f t="shared" ref="AH813" si="2389">AH812</f>
        <v>0</v>
      </c>
      <c r="AI813" s="411">
        <f t="shared" ref="AI813" si="2390">AI812</f>
        <v>0</v>
      </c>
      <c r="AJ813" s="411">
        <f t="shared" ref="AJ813" si="2391">AJ812</f>
        <v>0</v>
      </c>
      <c r="AK813" s="411">
        <f t="shared" ref="AK813" si="2392">AK812</f>
        <v>0</v>
      </c>
      <c r="AL813" s="411">
        <f t="shared" ref="AL813" si="2393">AL812</f>
        <v>0</v>
      </c>
      <c r="AM813" s="297"/>
    </row>
    <row r="814" spans="1:39" outlineLevel="1">
      <c r="A814" s="529"/>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29"/>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4"/>
    </row>
    <row r="816" spans="1:39" outlineLevel="1">
      <c r="A816" s="529">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29"/>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394">Z816</f>
        <v>0</v>
      </c>
      <c r="AA817" s="411">
        <f t="shared" si="2394"/>
        <v>0</v>
      </c>
      <c r="AB817" s="411">
        <f t="shared" si="2394"/>
        <v>0</v>
      </c>
      <c r="AC817" s="411">
        <f t="shared" si="2394"/>
        <v>0</v>
      </c>
      <c r="AD817" s="411">
        <f t="shared" si="2394"/>
        <v>0</v>
      </c>
      <c r="AE817" s="411">
        <f t="shared" si="2394"/>
        <v>0</v>
      </c>
      <c r="AF817" s="411">
        <f t="shared" si="2394"/>
        <v>0</v>
      </c>
      <c r="AG817" s="411">
        <f t="shared" si="2394"/>
        <v>0</v>
      </c>
      <c r="AH817" s="411">
        <f t="shared" si="2394"/>
        <v>0</v>
      </c>
      <c r="AI817" s="411">
        <f t="shared" si="2394"/>
        <v>0</v>
      </c>
      <c r="AJ817" s="411">
        <f t="shared" si="2394"/>
        <v>0</v>
      </c>
      <c r="AK817" s="411">
        <f t="shared" si="2394"/>
        <v>0</v>
      </c>
      <c r="AL817" s="411">
        <f t="shared" si="2394"/>
        <v>0</v>
      </c>
      <c r="AM817" s="297"/>
    </row>
    <row r="818" spans="1:39" outlineLevel="1">
      <c r="A818" s="529"/>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29">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29"/>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95">Z819</f>
        <v>0</v>
      </c>
      <c r="AA820" s="411">
        <f t="shared" si="2395"/>
        <v>0</v>
      </c>
      <c r="AB820" s="411">
        <f t="shared" si="2395"/>
        <v>0</v>
      </c>
      <c r="AC820" s="411">
        <f t="shared" si="2395"/>
        <v>0</v>
      </c>
      <c r="AD820" s="411">
        <f t="shared" si="2395"/>
        <v>0</v>
      </c>
      <c r="AE820" s="411">
        <f t="shared" si="2395"/>
        <v>0</v>
      </c>
      <c r="AF820" s="411">
        <f t="shared" si="2395"/>
        <v>0</v>
      </c>
      <c r="AG820" s="411">
        <f t="shared" si="2395"/>
        <v>0</v>
      </c>
      <c r="AH820" s="411">
        <f t="shared" si="2395"/>
        <v>0</v>
      </c>
      <c r="AI820" s="411">
        <f t="shared" si="2395"/>
        <v>0</v>
      </c>
      <c r="AJ820" s="411">
        <f t="shared" si="2395"/>
        <v>0</v>
      </c>
      <c r="AK820" s="411">
        <f t="shared" si="2395"/>
        <v>0</v>
      </c>
      <c r="AL820" s="411">
        <f t="shared" si="2395"/>
        <v>0</v>
      </c>
      <c r="AM820" s="297"/>
    </row>
    <row r="821" spans="1:39" s="283" customFormat="1" outlineLevel="1">
      <c r="A821" s="529"/>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29"/>
      <c r="B822" s="516"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29">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29"/>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396">Z823</f>
        <v>0</v>
      </c>
      <c r="AA824" s="411">
        <f t="shared" si="2396"/>
        <v>0</v>
      </c>
      <c r="AB824" s="411">
        <f t="shared" si="2396"/>
        <v>0</v>
      </c>
      <c r="AC824" s="411">
        <f t="shared" si="2396"/>
        <v>0</v>
      </c>
      <c r="AD824" s="411">
        <f t="shared" si="2396"/>
        <v>0</v>
      </c>
      <c r="AE824" s="411">
        <f t="shared" si="2396"/>
        <v>0</v>
      </c>
      <c r="AF824" s="411">
        <f t="shared" si="2396"/>
        <v>0</v>
      </c>
      <c r="AG824" s="411">
        <f t="shared" si="2396"/>
        <v>0</v>
      </c>
      <c r="AH824" s="411">
        <f t="shared" si="2396"/>
        <v>0</v>
      </c>
      <c r="AI824" s="411">
        <f t="shared" si="2396"/>
        <v>0</v>
      </c>
      <c r="AJ824" s="411">
        <f t="shared" si="2396"/>
        <v>0</v>
      </c>
      <c r="AK824" s="411">
        <f t="shared" si="2396"/>
        <v>0</v>
      </c>
      <c r="AL824" s="411">
        <f t="shared" si="2396"/>
        <v>0</v>
      </c>
      <c r="AM824" s="306"/>
    </row>
    <row r="825" spans="1:39" outlineLevel="1">
      <c r="A825" s="529"/>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29">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29"/>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97">Z826</f>
        <v>0</v>
      </c>
      <c r="AA827" s="411">
        <f t="shared" si="2397"/>
        <v>0</v>
      </c>
      <c r="AB827" s="411">
        <f t="shared" si="2397"/>
        <v>0</v>
      </c>
      <c r="AC827" s="411">
        <f t="shared" si="2397"/>
        <v>0</v>
      </c>
      <c r="AD827" s="411">
        <f t="shared" si="2397"/>
        <v>0</v>
      </c>
      <c r="AE827" s="411">
        <f t="shared" si="2397"/>
        <v>0</v>
      </c>
      <c r="AF827" s="411">
        <f t="shared" si="2397"/>
        <v>0</v>
      </c>
      <c r="AG827" s="411">
        <f t="shared" si="2397"/>
        <v>0</v>
      </c>
      <c r="AH827" s="411">
        <f t="shared" si="2397"/>
        <v>0</v>
      </c>
      <c r="AI827" s="411">
        <f t="shared" si="2397"/>
        <v>0</v>
      </c>
      <c r="AJ827" s="411">
        <f t="shared" si="2397"/>
        <v>0</v>
      </c>
      <c r="AK827" s="411">
        <f t="shared" si="2397"/>
        <v>0</v>
      </c>
      <c r="AL827" s="411">
        <f t="shared" si="2397"/>
        <v>0</v>
      </c>
      <c r="AM827" s="306"/>
    </row>
    <row r="828" spans="1:39" outlineLevel="1">
      <c r="A828" s="529"/>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29">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29"/>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98">Z829</f>
        <v>0</v>
      </c>
      <c r="AA830" s="411">
        <f t="shared" si="2398"/>
        <v>0</v>
      </c>
      <c r="AB830" s="411">
        <f t="shared" si="2398"/>
        <v>0</v>
      </c>
      <c r="AC830" s="411">
        <f t="shared" si="2398"/>
        <v>0</v>
      </c>
      <c r="AD830" s="411">
        <f t="shared" si="2398"/>
        <v>0</v>
      </c>
      <c r="AE830" s="411">
        <f t="shared" si="2398"/>
        <v>0</v>
      </c>
      <c r="AF830" s="411">
        <f t="shared" si="2398"/>
        <v>0</v>
      </c>
      <c r="AG830" s="411">
        <f t="shared" si="2398"/>
        <v>0</v>
      </c>
      <c r="AH830" s="411">
        <f t="shared" si="2398"/>
        <v>0</v>
      </c>
      <c r="AI830" s="411">
        <f t="shared" si="2398"/>
        <v>0</v>
      </c>
      <c r="AJ830" s="411">
        <f t="shared" si="2398"/>
        <v>0</v>
      </c>
      <c r="AK830" s="411">
        <f t="shared" si="2398"/>
        <v>0</v>
      </c>
      <c r="AL830" s="411">
        <f t="shared" si="2398"/>
        <v>0</v>
      </c>
      <c r="AM830" s="297"/>
    </row>
    <row r="831" spans="1:39" outlineLevel="1">
      <c r="A831" s="529"/>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29">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99">Z832</f>
        <v>0</v>
      </c>
      <c r="AA833" s="411">
        <f t="shared" si="2399"/>
        <v>0</v>
      </c>
      <c r="AB833" s="411">
        <f t="shared" si="2399"/>
        <v>0</v>
      </c>
      <c r="AC833" s="411">
        <f t="shared" si="2399"/>
        <v>0</v>
      </c>
      <c r="AD833" s="411">
        <f t="shared" si="2399"/>
        <v>0</v>
      </c>
      <c r="AE833" s="411">
        <f t="shared" si="2399"/>
        <v>0</v>
      </c>
      <c r="AF833" s="411">
        <f t="shared" si="2399"/>
        <v>0</v>
      </c>
      <c r="AG833" s="411">
        <f t="shared" si="2399"/>
        <v>0</v>
      </c>
      <c r="AH833" s="411">
        <f t="shared" si="2399"/>
        <v>0</v>
      </c>
      <c r="AI833" s="411">
        <f t="shared" si="2399"/>
        <v>0</v>
      </c>
      <c r="AJ833" s="411">
        <f t="shared" si="2399"/>
        <v>0</v>
      </c>
      <c r="AK833" s="411">
        <f t="shared" si="2399"/>
        <v>0</v>
      </c>
      <c r="AL833" s="411">
        <f t="shared" si="2399"/>
        <v>0</v>
      </c>
      <c r="AM833" s="306"/>
    </row>
    <row r="834" spans="1:39" ht="15.75" outlineLevel="1">
      <c r="A834" s="529"/>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29"/>
      <c r="B835" s="515"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29"/>
      <c r="B836" s="501"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29">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29"/>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00">Z837</f>
        <v>0</v>
      </c>
      <c r="AA838" s="411">
        <f t="shared" ref="AA838" si="2401">AA837</f>
        <v>0</v>
      </c>
      <c r="AB838" s="411">
        <f t="shared" ref="AB838" si="2402">AB837</f>
        <v>0</v>
      </c>
      <c r="AC838" s="411">
        <f t="shared" ref="AC838" si="2403">AC837</f>
        <v>0</v>
      </c>
      <c r="AD838" s="411">
        <f t="shared" ref="AD838" si="2404">AD837</f>
        <v>0</v>
      </c>
      <c r="AE838" s="411">
        <f t="shared" ref="AE838" si="2405">AE837</f>
        <v>0</v>
      </c>
      <c r="AF838" s="411">
        <f t="shared" ref="AF838" si="2406">AF837</f>
        <v>0</v>
      </c>
      <c r="AG838" s="411">
        <f t="shared" ref="AG838" si="2407">AG837</f>
        <v>0</v>
      </c>
      <c r="AH838" s="411">
        <f t="shared" ref="AH838" si="2408">AH837</f>
        <v>0</v>
      </c>
      <c r="AI838" s="411">
        <f t="shared" ref="AI838" si="2409">AI837</f>
        <v>0</v>
      </c>
      <c r="AJ838" s="411">
        <f t="shared" ref="AJ838" si="2410">AJ837</f>
        <v>0</v>
      </c>
      <c r="AK838" s="411">
        <f t="shared" ref="AK838" si="2411">AK837</f>
        <v>0</v>
      </c>
      <c r="AL838" s="411">
        <f t="shared" ref="AL838" si="2412">AL837</f>
        <v>0</v>
      </c>
      <c r="AM838" s="306"/>
    </row>
    <row r="839" spans="1:39" outlineLevel="1">
      <c r="A839" s="529"/>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29">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29"/>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13">Z840</f>
        <v>0</v>
      </c>
      <c r="AA841" s="411">
        <f t="shared" ref="AA841" si="2414">AA840</f>
        <v>0</v>
      </c>
      <c r="AB841" s="411">
        <f t="shared" ref="AB841" si="2415">AB840</f>
        <v>0</v>
      </c>
      <c r="AC841" s="411">
        <f t="shared" ref="AC841" si="2416">AC840</f>
        <v>0</v>
      </c>
      <c r="AD841" s="411">
        <f t="shared" ref="AD841" si="2417">AD840</f>
        <v>0</v>
      </c>
      <c r="AE841" s="411">
        <f t="shared" ref="AE841" si="2418">AE840</f>
        <v>0</v>
      </c>
      <c r="AF841" s="411">
        <f t="shared" ref="AF841" si="2419">AF840</f>
        <v>0</v>
      </c>
      <c r="AG841" s="411">
        <f t="shared" ref="AG841" si="2420">AG840</f>
        <v>0</v>
      </c>
      <c r="AH841" s="411">
        <f t="shared" ref="AH841" si="2421">AH840</f>
        <v>0</v>
      </c>
      <c r="AI841" s="411">
        <f t="shared" ref="AI841" si="2422">AI840</f>
        <v>0</v>
      </c>
      <c r="AJ841" s="411">
        <f t="shared" ref="AJ841" si="2423">AJ840</f>
        <v>0</v>
      </c>
      <c r="AK841" s="411">
        <f t="shared" ref="AK841" si="2424">AK840</f>
        <v>0</v>
      </c>
      <c r="AL841" s="411">
        <f t="shared" ref="AL841" si="2425">AL840</f>
        <v>0</v>
      </c>
      <c r="AM841" s="306"/>
    </row>
    <row r="842" spans="1:39" outlineLevel="1">
      <c r="A842" s="529"/>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29">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29"/>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26">Z843</f>
        <v>0</v>
      </c>
      <c r="AA844" s="411">
        <f t="shared" ref="AA844" si="2427">AA843</f>
        <v>0</v>
      </c>
      <c r="AB844" s="411">
        <f t="shared" ref="AB844" si="2428">AB843</f>
        <v>0</v>
      </c>
      <c r="AC844" s="411">
        <f t="shared" ref="AC844" si="2429">AC843</f>
        <v>0</v>
      </c>
      <c r="AD844" s="411">
        <f t="shared" ref="AD844" si="2430">AD843</f>
        <v>0</v>
      </c>
      <c r="AE844" s="411">
        <f t="shared" ref="AE844" si="2431">AE843</f>
        <v>0</v>
      </c>
      <c r="AF844" s="411">
        <f t="shared" ref="AF844" si="2432">AF843</f>
        <v>0</v>
      </c>
      <c r="AG844" s="411">
        <f t="shared" ref="AG844" si="2433">AG843</f>
        <v>0</v>
      </c>
      <c r="AH844" s="411">
        <f t="shared" ref="AH844" si="2434">AH843</f>
        <v>0</v>
      </c>
      <c r="AI844" s="411">
        <f t="shared" ref="AI844" si="2435">AI843</f>
        <v>0</v>
      </c>
      <c r="AJ844" s="411">
        <f t="shared" ref="AJ844" si="2436">AJ843</f>
        <v>0</v>
      </c>
      <c r="AK844" s="411">
        <f t="shared" ref="AK844" si="2437">AK843</f>
        <v>0</v>
      </c>
      <c r="AL844" s="411">
        <f t="shared" ref="AL844" si="2438">AL843</f>
        <v>0</v>
      </c>
      <c r="AM844" s="306"/>
    </row>
    <row r="845" spans="1:39" outlineLevel="1">
      <c r="A845" s="529"/>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29">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29"/>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39">Z846</f>
        <v>0</v>
      </c>
      <c r="AA847" s="411">
        <f t="shared" ref="AA847" si="2440">AA846</f>
        <v>0</v>
      </c>
      <c r="AB847" s="411">
        <f t="shared" ref="AB847" si="2441">AB846</f>
        <v>0</v>
      </c>
      <c r="AC847" s="411">
        <f t="shared" ref="AC847" si="2442">AC846</f>
        <v>0</v>
      </c>
      <c r="AD847" s="411">
        <f t="shared" ref="AD847" si="2443">AD846</f>
        <v>0</v>
      </c>
      <c r="AE847" s="411">
        <f t="shared" ref="AE847" si="2444">AE846</f>
        <v>0</v>
      </c>
      <c r="AF847" s="411">
        <f t="shared" ref="AF847" si="2445">AF846</f>
        <v>0</v>
      </c>
      <c r="AG847" s="411">
        <f t="shared" ref="AG847" si="2446">AG846</f>
        <v>0</v>
      </c>
      <c r="AH847" s="411">
        <f t="shared" ref="AH847" si="2447">AH846</f>
        <v>0</v>
      </c>
      <c r="AI847" s="411">
        <f t="shared" ref="AI847" si="2448">AI846</f>
        <v>0</v>
      </c>
      <c r="AJ847" s="411">
        <f t="shared" ref="AJ847" si="2449">AJ846</f>
        <v>0</v>
      </c>
      <c r="AK847" s="411">
        <f t="shared" ref="AK847" si="2450">AK846</f>
        <v>0</v>
      </c>
      <c r="AL847" s="411">
        <f t="shared" ref="AL847" si="2451">AL846</f>
        <v>0</v>
      </c>
      <c r="AM847" s="306"/>
    </row>
    <row r="848" spans="1:39" outlineLevel="1">
      <c r="A848" s="529"/>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29"/>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29">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29"/>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452">Z850</f>
        <v>0</v>
      </c>
      <c r="AA851" s="411">
        <f t="shared" ref="AA851" si="2453">AA850</f>
        <v>0</v>
      </c>
      <c r="AB851" s="411">
        <f t="shared" ref="AB851" si="2454">AB850</f>
        <v>0</v>
      </c>
      <c r="AC851" s="411">
        <f t="shared" ref="AC851" si="2455">AC850</f>
        <v>0</v>
      </c>
      <c r="AD851" s="411">
        <f t="shared" ref="AD851" si="2456">AD850</f>
        <v>0</v>
      </c>
      <c r="AE851" s="411">
        <f t="shared" ref="AE851" si="2457">AE850</f>
        <v>0</v>
      </c>
      <c r="AF851" s="411">
        <f t="shared" ref="AF851" si="2458">AF850</f>
        <v>0</v>
      </c>
      <c r="AG851" s="411">
        <f t="shared" ref="AG851" si="2459">AG850</f>
        <v>0</v>
      </c>
      <c r="AH851" s="411">
        <f t="shared" ref="AH851" si="2460">AH850</f>
        <v>0</v>
      </c>
      <c r="AI851" s="411">
        <f t="shared" ref="AI851" si="2461">AI850</f>
        <v>0</v>
      </c>
      <c r="AJ851" s="411">
        <f t="shared" ref="AJ851" si="2462">AJ850</f>
        <v>0</v>
      </c>
      <c r="AK851" s="411">
        <f t="shared" ref="AK851" si="2463">AK850</f>
        <v>0</v>
      </c>
      <c r="AL851" s="411">
        <f t="shared" ref="AL851" si="2464">AL850</f>
        <v>0</v>
      </c>
      <c r="AM851" s="306"/>
    </row>
    <row r="852" spans="1:39" outlineLevel="1">
      <c r="A852" s="529"/>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29">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29"/>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465">Z853</f>
        <v>0</v>
      </c>
      <c r="AA854" s="411">
        <f t="shared" ref="AA854" si="2466">AA853</f>
        <v>0</v>
      </c>
      <c r="AB854" s="411">
        <f t="shared" ref="AB854" si="2467">AB853</f>
        <v>0</v>
      </c>
      <c r="AC854" s="411">
        <f t="shared" ref="AC854" si="2468">AC853</f>
        <v>0</v>
      </c>
      <c r="AD854" s="411">
        <f t="shared" ref="AD854" si="2469">AD853</f>
        <v>0</v>
      </c>
      <c r="AE854" s="411">
        <f t="shared" ref="AE854" si="2470">AE853</f>
        <v>0</v>
      </c>
      <c r="AF854" s="411">
        <f t="shared" ref="AF854" si="2471">AF853</f>
        <v>0</v>
      </c>
      <c r="AG854" s="411">
        <f t="shared" ref="AG854" si="2472">AG853</f>
        <v>0</v>
      </c>
      <c r="AH854" s="411">
        <f t="shared" ref="AH854" si="2473">AH853</f>
        <v>0</v>
      </c>
      <c r="AI854" s="411">
        <f t="shared" ref="AI854" si="2474">AI853</f>
        <v>0</v>
      </c>
      <c r="AJ854" s="411">
        <f t="shared" ref="AJ854" si="2475">AJ853</f>
        <v>0</v>
      </c>
      <c r="AK854" s="411">
        <f t="shared" ref="AK854" si="2476">AK853</f>
        <v>0</v>
      </c>
      <c r="AL854" s="411">
        <f t="shared" ref="AL854" si="2477">AL853</f>
        <v>0</v>
      </c>
      <c r="AM854" s="306"/>
    </row>
    <row r="855" spans="1:39" outlineLevel="1">
      <c r="A855" s="529"/>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29">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29"/>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478">Z856</f>
        <v>0</v>
      </c>
      <c r="AA857" s="411">
        <f t="shared" ref="AA857" si="2479">AA856</f>
        <v>0</v>
      </c>
      <c r="AB857" s="411">
        <f t="shared" ref="AB857" si="2480">AB856</f>
        <v>0</v>
      </c>
      <c r="AC857" s="411">
        <f t="shared" ref="AC857" si="2481">AC856</f>
        <v>0</v>
      </c>
      <c r="AD857" s="411">
        <f t="shared" ref="AD857" si="2482">AD856</f>
        <v>0</v>
      </c>
      <c r="AE857" s="411">
        <f t="shared" ref="AE857" si="2483">AE856</f>
        <v>0</v>
      </c>
      <c r="AF857" s="411">
        <f t="shared" ref="AF857" si="2484">AF856</f>
        <v>0</v>
      </c>
      <c r="AG857" s="411">
        <f t="shared" ref="AG857" si="2485">AG856</f>
        <v>0</v>
      </c>
      <c r="AH857" s="411">
        <f t="shared" ref="AH857" si="2486">AH856</f>
        <v>0</v>
      </c>
      <c r="AI857" s="411">
        <f t="shared" ref="AI857" si="2487">AI856</f>
        <v>0</v>
      </c>
      <c r="AJ857" s="411">
        <f t="shared" ref="AJ857" si="2488">AJ856</f>
        <v>0</v>
      </c>
      <c r="AK857" s="411">
        <f t="shared" ref="AK857" si="2489">AK856</f>
        <v>0</v>
      </c>
      <c r="AL857" s="411">
        <f t="shared" ref="AL857" si="2490">AL856</f>
        <v>0</v>
      </c>
      <c r="AM857" s="306"/>
    </row>
    <row r="858" spans="1:39" outlineLevel="1">
      <c r="A858" s="529"/>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29">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29"/>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91">Z859</f>
        <v>0</v>
      </c>
      <c r="AA860" s="411">
        <f t="shared" ref="AA860" si="2492">AA859</f>
        <v>0</v>
      </c>
      <c r="AB860" s="411">
        <f t="shared" ref="AB860" si="2493">AB859</f>
        <v>0</v>
      </c>
      <c r="AC860" s="411">
        <f t="shared" ref="AC860" si="2494">AC859</f>
        <v>0</v>
      </c>
      <c r="AD860" s="411">
        <f t="shared" ref="AD860" si="2495">AD859</f>
        <v>0</v>
      </c>
      <c r="AE860" s="411">
        <f t="shared" ref="AE860" si="2496">AE859</f>
        <v>0</v>
      </c>
      <c r="AF860" s="411">
        <f t="shared" ref="AF860" si="2497">AF859</f>
        <v>0</v>
      </c>
      <c r="AG860" s="411">
        <f t="shared" ref="AG860" si="2498">AG859</f>
        <v>0</v>
      </c>
      <c r="AH860" s="411">
        <f t="shared" ref="AH860" si="2499">AH859</f>
        <v>0</v>
      </c>
      <c r="AI860" s="411">
        <f t="shared" ref="AI860" si="2500">AI859</f>
        <v>0</v>
      </c>
      <c r="AJ860" s="411">
        <f t="shared" ref="AJ860" si="2501">AJ859</f>
        <v>0</v>
      </c>
      <c r="AK860" s="411">
        <f t="shared" ref="AK860" si="2502">AK859</f>
        <v>0</v>
      </c>
      <c r="AL860" s="411">
        <f t="shared" ref="AL860" si="2503">AL859</f>
        <v>0</v>
      </c>
      <c r="AM860" s="306"/>
    </row>
    <row r="861" spans="1:39" outlineLevel="1">
      <c r="A861" s="529"/>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29">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29"/>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04">Z862</f>
        <v>0</v>
      </c>
      <c r="AA863" s="411">
        <f t="shared" ref="AA863" si="2505">AA862</f>
        <v>0</v>
      </c>
      <c r="AB863" s="411">
        <f t="shared" ref="AB863" si="2506">AB862</f>
        <v>0</v>
      </c>
      <c r="AC863" s="411">
        <f t="shared" ref="AC863" si="2507">AC862</f>
        <v>0</v>
      </c>
      <c r="AD863" s="411">
        <f t="shared" ref="AD863" si="2508">AD862</f>
        <v>0</v>
      </c>
      <c r="AE863" s="411">
        <f t="shared" ref="AE863" si="2509">AE862</f>
        <v>0</v>
      </c>
      <c r="AF863" s="411">
        <f t="shared" ref="AF863" si="2510">AF862</f>
        <v>0</v>
      </c>
      <c r="AG863" s="411">
        <f t="shared" ref="AG863" si="2511">AG862</f>
        <v>0</v>
      </c>
      <c r="AH863" s="411">
        <f t="shared" ref="AH863" si="2512">AH862</f>
        <v>0</v>
      </c>
      <c r="AI863" s="411">
        <f t="shared" ref="AI863" si="2513">AI862</f>
        <v>0</v>
      </c>
      <c r="AJ863" s="411">
        <f t="shared" ref="AJ863" si="2514">AJ862</f>
        <v>0</v>
      </c>
      <c r="AK863" s="411">
        <f t="shared" ref="AK863" si="2515">AK862</f>
        <v>0</v>
      </c>
      <c r="AL863" s="411">
        <f t="shared" ref="AL863" si="2516">AL862</f>
        <v>0</v>
      </c>
      <c r="AM863" s="306"/>
    </row>
    <row r="864" spans="1:39" outlineLevel="1">
      <c r="A864" s="529"/>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29">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29"/>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17">Z865</f>
        <v>0</v>
      </c>
      <c r="AA866" s="411">
        <f t="shared" ref="AA866" si="2518">AA865</f>
        <v>0</v>
      </c>
      <c r="AB866" s="411">
        <f t="shared" ref="AB866" si="2519">AB865</f>
        <v>0</v>
      </c>
      <c r="AC866" s="411">
        <f t="shared" ref="AC866" si="2520">AC865</f>
        <v>0</v>
      </c>
      <c r="AD866" s="411">
        <f t="shared" ref="AD866" si="2521">AD865</f>
        <v>0</v>
      </c>
      <c r="AE866" s="411">
        <f t="shared" ref="AE866" si="2522">AE865</f>
        <v>0</v>
      </c>
      <c r="AF866" s="411">
        <f t="shared" ref="AF866" si="2523">AF865</f>
        <v>0</v>
      </c>
      <c r="AG866" s="411">
        <f t="shared" ref="AG866" si="2524">AG865</f>
        <v>0</v>
      </c>
      <c r="AH866" s="411">
        <f t="shared" ref="AH866" si="2525">AH865</f>
        <v>0</v>
      </c>
      <c r="AI866" s="411">
        <f t="shared" ref="AI866" si="2526">AI865</f>
        <v>0</v>
      </c>
      <c r="AJ866" s="411">
        <f t="shared" ref="AJ866" si="2527">AJ865</f>
        <v>0</v>
      </c>
      <c r="AK866" s="411">
        <f t="shared" ref="AK866" si="2528">AK865</f>
        <v>0</v>
      </c>
      <c r="AL866" s="411">
        <f t="shared" ref="AL866" si="2529">AL865</f>
        <v>0</v>
      </c>
      <c r="AM866" s="306"/>
    </row>
    <row r="867" spans="1:39" outlineLevel="1">
      <c r="A867" s="529"/>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29">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29"/>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30">Z868</f>
        <v>0</v>
      </c>
      <c r="AA869" s="411">
        <f t="shared" ref="AA869" si="2531">AA868</f>
        <v>0</v>
      </c>
      <c r="AB869" s="411">
        <f t="shared" ref="AB869" si="2532">AB868</f>
        <v>0</v>
      </c>
      <c r="AC869" s="411">
        <f t="shared" ref="AC869" si="2533">AC868</f>
        <v>0</v>
      </c>
      <c r="AD869" s="411">
        <f t="shared" ref="AD869" si="2534">AD868</f>
        <v>0</v>
      </c>
      <c r="AE869" s="411">
        <f t="shared" ref="AE869" si="2535">AE868</f>
        <v>0</v>
      </c>
      <c r="AF869" s="411">
        <f t="shared" ref="AF869" si="2536">AF868</f>
        <v>0</v>
      </c>
      <c r="AG869" s="411">
        <f t="shared" ref="AG869" si="2537">AG868</f>
        <v>0</v>
      </c>
      <c r="AH869" s="411">
        <f t="shared" ref="AH869" si="2538">AH868</f>
        <v>0</v>
      </c>
      <c r="AI869" s="411">
        <f t="shared" ref="AI869" si="2539">AI868</f>
        <v>0</v>
      </c>
      <c r="AJ869" s="411">
        <f t="shared" ref="AJ869" si="2540">AJ868</f>
        <v>0</v>
      </c>
      <c r="AK869" s="411">
        <f t="shared" ref="AK869" si="2541">AK868</f>
        <v>0</v>
      </c>
      <c r="AL869" s="411">
        <f t="shared" ref="AL869" si="2542">AL868</f>
        <v>0</v>
      </c>
      <c r="AM869" s="306"/>
    </row>
    <row r="870" spans="1:39" outlineLevel="1">
      <c r="A870" s="529"/>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29">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29"/>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43">Z871</f>
        <v>0</v>
      </c>
      <c r="AA872" s="411">
        <f t="shared" ref="AA872" si="2544">AA871</f>
        <v>0</v>
      </c>
      <c r="AB872" s="411">
        <f t="shared" ref="AB872" si="2545">AB871</f>
        <v>0</v>
      </c>
      <c r="AC872" s="411">
        <f t="shared" ref="AC872" si="2546">AC871</f>
        <v>0</v>
      </c>
      <c r="AD872" s="411">
        <f t="shared" ref="AD872" si="2547">AD871</f>
        <v>0</v>
      </c>
      <c r="AE872" s="411">
        <f t="shared" ref="AE872" si="2548">AE871</f>
        <v>0</v>
      </c>
      <c r="AF872" s="411">
        <f t="shared" ref="AF872" si="2549">AF871</f>
        <v>0</v>
      </c>
      <c r="AG872" s="411">
        <f t="shared" ref="AG872" si="2550">AG871</f>
        <v>0</v>
      </c>
      <c r="AH872" s="411">
        <f t="shared" ref="AH872" si="2551">AH871</f>
        <v>0</v>
      </c>
      <c r="AI872" s="411">
        <f t="shared" ref="AI872" si="2552">AI871</f>
        <v>0</v>
      </c>
      <c r="AJ872" s="411">
        <f t="shared" ref="AJ872" si="2553">AJ871</f>
        <v>0</v>
      </c>
      <c r="AK872" s="411">
        <f t="shared" ref="AK872" si="2554">AK871</f>
        <v>0</v>
      </c>
      <c r="AL872" s="411">
        <f>AL871</f>
        <v>0</v>
      </c>
      <c r="AM872" s="306"/>
    </row>
    <row r="873" spans="1:39" outlineLevel="1">
      <c r="A873" s="529"/>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29"/>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29">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29"/>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555">Z875</f>
        <v>0</v>
      </c>
      <c r="AA876" s="411">
        <f t="shared" ref="AA876" si="2556">AA875</f>
        <v>0</v>
      </c>
      <c r="AB876" s="411">
        <f t="shared" ref="AB876" si="2557">AB875</f>
        <v>0</v>
      </c>
      <c r="AC876" s="411">
        <f t="shared" ref="AC876" si="2558">AC875</f>
        <v>0</v>
      </c>
      <c r="AD876" s="411">
        <f t="shared" ref="AD876" si="2559">AD875</f>
        <v>0</v>
      </c>
      <c r="AE876" s="411">
        <f t="shared" ref="AE876" si="2560">AE875</f>
        <v>0</v>
      </c>
      <c r="AF876" s="411">
        <f t="shared" ref="AF876" si="2561">AF875</f>
        <v>0</v>
      </c>
      <c r="AG876" s="411">
        <f t="shared" ref="AG876" si="2562">AG875</f>
        <v>0</v>
      </c>
      <c r="AH876" s="411">
        <f t="shared" ref="AH876" si="2563">AH875</f>
        <v>0</v>
      </c>
      <c r="AI876" s="411">
        <f t="shared" ref="AI876" si="2564">AI875</f>
        <v>0</v>
      </c>
      <c r="AJ876" s="411">
        <f t="shared" ref="AJ876" si="2565">AJ875</f>
        <v>0</v>
      </c>
      <c r="AK876" s="411">
        <f t="shared" ref="AK876" si="2566">AK875</f>
        <v>0</v>
      </c>
      <c r="AL876" s="411">
        <f t="shared" ref="AL876" si="2567">AL875</f>
        <v>0</v>
      </c>
      <c r="AM876" s="306"/>
    </row>
    <row r="877" spans="1:39" outlineLevel="1">
      <c r="A877" s="529"/>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29">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29"/>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568">Z878</f>
        <v>0</v>
      </c>
      <c r="AA879" s="411">
        <f t="shared" ref="AA879" si="2569">AA878</f>
        <v>0</v>
      </c>
      <c r="AB879" s="411">
        <f t="shared" ref="AB879" si="2570">AB878</f>
        <v>0</v>
      </c>
      <c r="AC879" s="411">
        <f t="shared" ref="AC879" si="2571">AC878</f>
        <v>0</v>
      </c>
      <c r="AD879" s="411">
        <f t="shared" ref="AD879" si="2572">AD878</f>
        <v>0</v>
      </c>
      <c r="AE879" s="411">
        <f t="shared" ref="AE879" si="2573">AE878</f>
        <v>0</v>
      </c>
      <c r="AF879" s="411">
        <f t="shared" ref="AF879" si="2574">AF878</f>
        <v>0</v>
      </c>
      <c r="AG879" s="411">
        <f t="shared" ref="AG879" si="2575">AG878</f>
        <v>0</v>
      </c>
      <c r="AH879" s="411">
        <f t="shared" ref="AH879" si="2576">AH878</f>
        <v>0</v>
      </c>
      <c r="AI879" s="411">
        <f t="shared" ref="AI879" si="2577">AI878</f>
        <v>0</v>
      </c>
      <c r="AJ879" s="411">
        <f t="shared" ref="AJ879" si="2578">AJ878</f>
        <v>0</v>
      </c>
      <c r="AK879" s="411">
        <f t="shared" ref="AK879" si="2579">AK878</f>
        <v>0</v>
      </c>
      <c r="AL879" s="411">
        <f t="shared" ref="AL879" si="2580">AL878</f>
        <v>0</v>
      </c>
      <c r="AM879" s="306"/>
    </row>
    <row r="880" spans="1:39" outlineLevel="1">
      <c r="A880" s="529"/>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29">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29"/>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581">Z881</f>
        <v>0</v>
      </c>
      <c r="AA882" s="411">
        <f t="shared" ref="AA882" si="2582">AA881</f>
        <v>0</v>
      </c>
      <c r="AB882" s="411">
        <f t="shared" ref="AB882" si="2583">AB881</f>
        <v>0</v>
      </c>
      <c r="AC882" s="411">
        <f t="shared" ref="AC882" si="2584">AC881</f>
        <v>0</v>
      </c>
      <c r="AD882" s="411">
        <f t="shared" ref="AD882" si="2585">AD881</f>
        <v>0</v>
      </c>
      <c r="AE882" s="411">
        <f t="shared" ref="AE882" si="2586">AE881</f>
        <v>0</v>
      </c>
      <c r="AF882" s="411">
        <f t="shared" ref="AF882" si="2587">AF881</f>
        <v>0</v>
      </c>
      <c r="AG882" s="411">
        <f t="shared" ref="AG882" si="2588">AG881</f>
        <v>0</v>
      </c>
      <c r="AH882" s="411">
        <f t="shared" ref="AH882" si="2589">AH881</f>
        <v>0</v>
      </c>
      <c r="AI882" s="411">
        <f t="shared" ref="AI882" si="2590">AI881</f>
        <v>0</v>
      </c>
      <c r="AJ882" s="411">
        <f t="shared" ref="AJ882" si="2591">AJ881</f>
        <v>0</v>
      </c>
      <c r="AK882" s="411">
        <f t="shared" ref="AK882" si="2592">AK881</f>
        <v>0</v>
      </c>
      <c r="AL882" s="411">
        <f t="shared" ref="AL882" si="2593">AL881</f>
        <v>0</v>
      </c>
      <c r="AM882" s="306"/>
    </row>
    <row r="883" spans="1:39" outlineLevel="1">
      <c r="A883" s="529"/>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29"/>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29">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29"/>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594">Z885</f>
        <v>0</v>
      </c>
      <c r="AA886" s="411">
        <f t="shared" ref="AA886" si="2595">AA885</f>
        <v>0</v>
      </c>
      <c r="AB886" s="411">
        <f t="shared" ref="AB886" si="2596">AB885</f>
        <v>0</v>
      </c>
      <c r="AC886" s="411">
        <f t="shared" ref="AC886" si="2597">AC885</f>
        <v>0</v>
      </c>
      <c r="AD886" s="411">
        <f t="shared" ref="AD886" si="2598">AD885</f>
        <v>0</v>
      </c>
      <c r="AE886" s="411">
        <f t="shared" ref="AE886" si="2599">AE885</f>
        <v>0</v>
      </c>
      <c r="AF886" s="411">
        <f t="shared" ref="AF886" si="2600">AF885</f>
        <v>0</v>
      </c>
      <c r="AG886" s="411">
        <f t="shared" ref="AG886" si="2601">AG885</f>
        <v>0</v>
      </c>
      <c r="AH886" s="411">
        <f t="shared" ref="AH886" si="2602">AH885</f>
        <v>0</v>
      </c>
      <c r="AI886" s="411">
        <f t="shared" ref="AI886" si="2603">AI885</f>
        <v>0</v>
      </c>
      <c r="AJ886" s="411">
        <f t="shared" ref="AJ886" si="2604">AJ885</f>
        <v>0</v>
      </c>
      <c r="AK886" s="411">
        <f t="shared" ref="AK886" si="2605">AK885</f>
        <v>0</v>
      </c>
      <c r="AL886" s="411">
        <f t="shared" ref="AL886" si="2606">AL885</f>
        <v>0</v>
      </c>
      <c r="AM886" s="306"/>
    </row>
    <row r="887" spans="1:39" outlineLevel="1">
      <c r="A887" s="529"/>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29">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29"/>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07">Z888</f>
        <v>0</v>
      </c>
      <c r="AA889" s="411">
        <f t="shared" ref="AA889" si="2608">AA888</f>
        <v>0</v>
      </c>
      <c r="AB889" s="411">
        <f t="shared" ref="AB889" si="2609">AB888</f>
        <v>0</v>
      </c>
      <c r="AC889" s="411">
        <f t="shared" ref="AC889" si="2610">AC888</f>
        <v>0</v>
      </c>
      <c r="AD889" s="411">
        <f t="shared" ref="AD889" si="2611">AD888</f>
        <v>0</v>
      </c>
      <c r="AE889" s="411">
        <f t="shared" ref="AE889" si="2612">AE888</f>
        <v>0</v>
      </c>
      <c r="AF889" s="411">
        <f t="shared" ref="AF889" si="2613">AF888</f>
        <v>0</v>
      </c>
      <c r="AG889" s="411">
        <f t="shared" ref="AG889" si="2614">AG888</f>
        <v>0</v>
      </c>
      <c r="AH889" s="411">
        <f t="shared" ref="AH889" si="2615">AH888</f>
        <v>0</v>
      </c>
      <c r="AI889" s="411">
        <f t="shared" ref="AI889" si="2616">AI888</f>
        <v>0</v>
      </c>
      <c r="AJ889" s="411">
        <f t="shared" ref="AJ889" si="2617">AJ888</f>
        <v>0</v>
      </c>
      <c r="AK889" s="411">
        <f t="shared" ref="AK889" si="2618">AK888</f>
        <v>0</v>
      </c>
      <c r="AL889" s="411">
        <f t="shared" ref="AL889" si="2619">AL888</f>
        <v>0</v>
      </c>
      <c r="AM889" s="306"/>
    </row>
    <row r="890" spans="1:39" outlineLevel="1">
      <c r="A890" s="529"/>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29">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29"/>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20">Z891</f>
        <v>0</v>
      </c>
      <c r="AA892" s="411">
        <f t="shared" ref="AA892" si="2621">AA891</f>
        <v>0</v>
      </c>
      <c r="AB892" s="411">
        <f t="shared" ref="AB892" si="2622">AB891</f>
        <v>0</v>
      </c>
      <c r="AC892" s="411">
        <f t="shared" ref="AC892" si="2623">AC891</f>
        <v>0</v>
      </c>
      <c r="AD892" s="411">
        <f t="shared" ref="AD892" si="2624">AD891</f>
        <v>0</v>
      </c>
      <c r="AE892" s="411">
        <f t="shared" ref="AE892" si="2625">AE891</f>
        <v>0</v>
      </c>
      <c r="AF892" s="411">
        <f t="shared" ref="AF892" si="2626">AF891</f>
        <v>0</v>
      </c>
      <c r="AG892" s="411">
        <f t="shared" ref="AG892" si="2627">AG891</f>
        <v>0</v>
      </c>
      <c r="AH892" s="411">
        <f t="shared" ref="AH892" si="2628">AH891</f>
        <v>0</v>
      </c>
      <c r="AI892" s="411">
        <f t="shared" ref="AI892" si="2629">AI891</f>
        <v>0</v>
      </c>
      <c r="AJ892" s="411">
        <f t="shared" ref="AJ892" si="2630">AJ891</f>
        <v>0</v>
      </c>
      <c r="AK892" s="411">
        <f t="shared" ref="AK892" si="2631">AK891</f>
        <v>0</v>
      </c>
      <c r="AL892" s="411">
        <f t="shared" ref="AL892" si="2632">AL891</f>
        <v>0</v>
      </c>
      <c r="AM892" s="306"/>
    </row>
    <row r="893" spans="1:39" outlineLevel="1">
      <c r="A893" s="529"/>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29">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29"/>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33">Z894</f>
        <v>0</v>
      </c>
      <c r="AA895" s="411">
        <f t="shared" ref="AA895" si="2634">AA894</f>
        <v>0</v>
      </c>
      <c r="AB895" s="411">
        <f t="shared" ref="AB895" si="2635">AB894</f>
        <v>0</v>
      </c>
      <c r="AC895" s="411">
        <f t="shared" ref="AC895" si="2636">AC894</f>
        <v>0</v>
      </c>
      <c r="AD895" s="411">
        <f t="shared" ref="AD895" si="2637">AD894</f>
        <v>0</v>
      </c>
      <c r="AE895" s="411">
        <f t="shared" ref="AE895" si="2638">AE894</f>
        <v>0</v>
      </c>
      <c r="AF895" s="411">
        <f t="shared" ref="AF895" si="2639">AF894</f>
        <v>0</v>
      </c>
      <c r="AG895" s="411">
        <f t="shared" ref="AG895" si="2640">AG894</f>
        <v>0</v>
      </c>
      <c r="AH895" s="411">
        <f t="shared" ref="AH895" si="2641">AH894</f>
        <v>0</v>
      </c>
      <c r="AI895" s="411">
        <f t="shared" ref="AI895" si="2642">AI894</f>
        <v>0</v>
      </c>
      <c r="AJ895" s="411">
        <f t="shared" ref="AJ895" si="2643">AJ894</f>
        <v>0</v>
      </c>
      <c r="AK895" s="411">
        <f t="shared" ref="AK895" si="2644">AK894</f>
        <v>0</v>
      </c>
      <c r="AL895" s="411">
        <f t="shared" ref="AL895" si="2645">AL894</f>
        <v>0</v>
      </c>
      <c r="AM895" s="306"/>
    </row>
    <row r="896" spans="1:39" outlineLevel="1">
      <c r="A896" s="529"/>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29">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29"/>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46">Z897</f>
        <v>0</v>
      </c>
      <c r="AA898" s="411">
        <f t="shared" ref="AA898" si="2647">AA897</f>
        <v>0</v>
      </c>
      <c r="AB898" s="411">
        <f t="shared" ref="AB898" si="2648">AB897</f>
        <v>0</v>
      </c>
      <c r="AC898" s="411">
        <f t="shared" ref="AC898" si="2649">AC897</f>
        <v>0</v>
      </c>
      <c r="AD898" s="411">
        <f t="shared" ref="AD898" si="2650">AD897</f>
        <v>0</v>
      </c>
      <c r="AE898" s="411">
        <f t="shared" ref="AE898" si="2651">AE897</f>
        <v>0</v>
      </c>
      <c r="AF898" s="411">
        <f t="shared" ref="AF898" si="2652">AF897</f>
        <v>0</v>
      </c>
      <c r="AG898" s="411">
        <f t="shared" ref="AG898" si="2653">AG897</f>
        <v>0</v>
      </c>
      <c r="AH898" s="411">
        <f t="shared" ref="AH898" si="2654">AH897</f>
        <v>0</v>
      </c>
      <c r="AI898" s="411">
        <f t="shared" ref="AI898" si="2655">AI897</f>
        <v>0</v>
      </c>
      <c r="AJ898" s="411">
        <f t="shared" ref="AJ898" si="2656">AJ897</f>
        <v>0</v>
      </c>
      <c r="AK898" s="411">
        <f t="shared" ref="AK898" si="2657">AK897</f>
        <v>0</v>
      </c>
      <c r="AL898" s="411">
        <f t="shared" ref="AL898" si="2658">AL897</f>
        <v>0</v>
      </c>
      <c r="AM898" s="306"/>
    </row>
    <row r="899" spans="1:39" outlineLevel="1">
      <c r="A899" s="529"/>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29">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29"/>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59">Z900</f>
        <v>0</v>
      </c>
      <c r="AA901" s="411">
        <f t="shared" ref="AA901" si="2660">AA900</f>
        <v>0</v>
      </c>
      <c r="AB901" s="411">
        <f t="shared" ref="AB901" si="2661">AB900</f>
        <v>0</v>
      </c>
      <c r="AC901" s="411">
        <f t="shared" ref="AC901" si="2662">AC900</f>
        <v>0</v>
      </c>
      <c r="AD901" s="411">
        <f t="shared" ref="AD901" si="2663">AD900</f>
        <v>0</v>
      </c>
      <c r="AE901" s="411">
        <f t="shared" ref="AE901" si="2664">AE900</f>
        <v>0</v>
      </c>
      <c r="AF901" s="411">
        <f t="shared" ref="AF901" si="2665">AF900</f>
        <v>0</v>
      </c>
      <c r="AG901" s="411">
        <f t="shared" ref="AG901" si="2666">AG900</f>
        <v>0</v>
      </c>
      <c r="AH901" s="411">
        <f t="shared" ref="AH901" si="2667">AH900</f>
        <v>0</v>
      </c>
      <c r="AI901" s="411">
        <f t="shared" ref="AI901" si="2668">AI900</f>
        <v>0</v>
      </c>
      <c r="AJ901" s="411">
        <f t="shared" ref="AJ901" si="2669">AJ900</f>
        <v>0</v>
      </c>
      <c r="AK901" s="411">
        <f t="shared" ref="AK901" si="2670">AK900</f>
        <v>0</v>
      </c>
      <c r="AL901" s="411">
        <f t="shared" ref="AL901" si="2671">AL900</f>
        <v>0</v>
      </c>
      <c r="AM901" s="306"/>
    </row>
    <row r="902" spans="1:39" outlineLevel="1">
      <c r="A902" s="529"/>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29">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29"/>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672">Z903</f>
        <v>0</v>
      </c>
      <c r="AA904" s="411">
        <f t="shared" ref="AA904" si="2673">AA903</f>
        <v>0</v>
      </c>
      <c r="AB904" s="411">
        <f t="shared" ref="AB904" si="2674">AB903</f>
        <v>0</v>
      </c>
      <c r="AC904" s="411">
        <f t="shared" ref="AC904" si="2675">AC903</f>
        <v>0</v>
      </c>
      <c r="AD904" s="411">
        <f t="shared" ref="AD904" si="2676">AD903</f>
        <v>0</v>
      </c>
      <c r="AE904" s="411">
        <f t="shared" ref="AE904" si="2677">AE903</f>
        <v>0</v>
      </c>
      <c r="AF904" s="411">
        <f t="shared" ref="AF904" si="2678">AF903</f>
        <v>0</v>
      </c>
      <c r="AG904" s="411">
        <f t="shared" ref="AG904" si="2679">AG903</f>
        <v>0</v>
      </c>
      <c r="AH904" s="411">
        <f t="shared" ref="AH904" si="2680">AH903</f>
        <v>0</v>
      </c>
      <c r="AI904" s="411">
        <f t="shared" ref="AI904" si="2681">AI903</f>
        <v>0</v>
      </c>
      <c r="AJ904" s="411">
        <f t="shared" ref="AJ904" si="2682">AJ903</f>
        <v>0</v>
      </c>
      <c r="AK904" s="411">
        <f t="shared" ref="AK904" si="2683">AK903</f>
        <v>0</v>
      </c>
      <c r="AL904" s="411">
        <f t="shared" ref="AL904" si="2684">AL903</f>
        <v>0</v>
      </c>
      <c r="AM904" s="306"/>
    </row>
    <row r="905" spans="1:39" outlineLevel="1">
      <c r="A905" s="529"/>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29">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29"/>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685">Z906</f>
        <v>0</v>
      </c>
      <c r="AA907" s="411">
        <f t="shared" ref="AA907" si="2686">AA906</f>
        <v>0</v>
      </c>
      <c r="AB907" s="411">
        <f t="shared" ref="AB907" si="2687">AB906</f>
        <v>0</v>
      </c>
      <c r="AC907" s="411">
        <f t="shared" ref="AC907" si="2688">AC906</f>
        <v>0</v>
      </c>
      <c r="AD907" s="411">
        <f t="shared" ref="AD907" si="2689">AD906</f>
        <v>0</v>
      </c>
      <c r="AE907" s="411">
        <f t="shared" ref="AE907" si="2690">AE906</f>
        <v>0</v>
      </c>
      <c r="AF907" s="411">
        <f t="shared" ref="AF907" si="2691">AF906</f>
        <v>0</v>
      </c>
      <c r="AG907" s="411">
        <f t="shared" ref="AG907" si="2692">AG906</f>
        <v>0</v>
      </c>
      <c r="AH907" s="411">
        <f t="shared" ref="AH907" si="2693">AH906</f>
        <v>0</v>
      </c>
      <c r="AI907" s="411">
        <f t="shared" ref="AI907" si="2694">AI906</f>
        <v>0</v>
      </c>
      <c r="AJ907" s="411">
        <f t="shared" ref="AJ907" si="2695">AJ906</f>
        <v>0</v>
      </c>
      <c r="AK907" s="411">
        <f t="shared" ref="AK907" si="2696">AK906</f>
        <v>0</v>
      </c>
      <c r="AL907" s="411">
        <f t="shared" ref="AL907" si="2697">AL906</f>
        <v>0</v>
      </c>
      <c r="AM907" s="306"/>
    </row>
    <row r="908" spans="1:39" outlineLevel="1">
      <c r="A908" s="529"/>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29">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29"/>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98">Z909</f>
        <v>0</v>
      </c>
      <c r="AA910" s="411">
        <f t="shared" ref="AA910" si="2699">AA909</f>
        <v>0</v>
      </c>
      <c r="AB910" s="411">
        <f t="shared" ref="AB910" si="2700">AB909</f>
        <v>0</v>
      </c>
      <c r="AC910" s="411">
        <f t="shared" ref="AC910" si="2701">AC909</f>
        <v>0</v>
      </c>
      <c r="AD910" s="411">
        <f t="shared" ref="AD910" si="2702">AD909</f>
        <v>0</v>
      </c>
      <c r="AE910" s="411">
        <f t="shared" ref="AE910" si="2703">AE909</f>
        <v>0</v>
      </c>
      <c r="AF910" s="411">
        <f t="shared" ref="AF910" si="2704">AF909</f>
        <v>0</v>
      </c>
      <c r="AG910" s="411">
        <f t="shared" ref="AG910" si="2705">AG909</f>
        <v>0</v>
      </c>
      <c r="AH910" s="411">
        <f t="shared" ref="AH910" si="2706">AH909</f>
        <v>0</v>
      </c>
      <c r="AI910" s="411">
        <f t="shared" ref="AI910" si="2707">AI909</f>
        <v>0</v>
      </c>
      <c r="AJ910" s="411">
        <f t="shared" ref="AJ910" si="2708">AJ909</f>
        <v>0</v>
      </c>
      <c r="AK910" s="411">
        <f t="shared" ref="AK910" si="2709">AK909</f>
        <v>0</v>
      </c>
      <c r="AL910" s="411">
        <f t="shared" ref="AL910" si="2710">AL909</f>
        <v>0</v>
      </c>
      <c r="AM910" s="306"/>
    </row>
    <row r="911" spans="1:39" outlineLevel="1">
      <c r="A911" s="529"/>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29">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29"/>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11">Z912</f>
        <v>0</v>
      </c>
      <c r="AA913" s="411">
        <f t="shared" ref="AA913" si="2712">AA912</f>
        <v>0</v>
      </c>
      <c r="AB913" s="411">
        <f t="shared" ref="AB913" si="2713">AB912</f>
        <v>0</v>
      </c>
      <c r="AC913" s="411">
        <f t="shared" ref="AC913" si="2714">AC912</f>
        <v>0</v>
      </c>
      <c r="AD913" s="411">
        <f t="shared" ref="AD913" si="2715">AD912</f>
        <v>0</v>
      </c>
      <c r="AE913" s="411">
        <f t="shared" ref="AE913" si="2716">AE912</f>
        <v>0</v>
      </c>
      <c r="AF913" s="411">
        <f t="shared" ref="AF913" si="2717">AF912</f>
        <v>0</v>
      </c>
      <c r="AG913" s="411">
        <f t="shared" ref="AG913" si="2718">AG912</f>
        <v>0</v>
      </c>
      <c r="AH913" s="411">
        <f t="shared" ref="AH913" si="2719">AH912</f>
        <v>0</v>
      </c>
      <c r="AI913" s="411">
        <f t="shared" ref="AI913" si="2720">AI912</f>
        <v>0</v>
      </c>
      <c r="AJ913" s="411">
        <f t="shared" ref="AJ913" si="2721">AJ912</f>
        <v>0</v>
      </c>
      <c r="AK913" s="411">
        <f t="shared" ref="AK913" si="2722">AK912</f>
        <v>0</v>
      </c>
      <c r="AL913" s="411">
        <f t="shared" ref="AL913" si="2723">AL912</f>
        <v>0</v>
      </c>
      <c r="AM913" s="306"/>
    </row>
    <row r="914" spans="1:39" outlineLevel="1">
      <c r="A914" s="529"/>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29">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29"/>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24">Z915</f>
        <v>0</v>
      </c>
      <c r="AA916" s="411">
        <f t="shared" ref="AA916" si="2725">AA915</f>
        <v>0</v>
      </c>
      <c r="AB916" s="411">
        <f t="shared" ref="AB916" si="2726">AB915</f>
        <v>0</v>
      </c>
      <c r="AC916" s="411">
        <f t="shared" ref="AC916" si="2727">AC915</f>
        <v>0</v>
      </c>
      <c r="AD916" s="411">
        <f t="shared" ref="AD916" si="2728">AD915</f>
        <v>0</v>
      </c>
      <c r="AE916" s="411">
        <f t="shared" ref="AE916" si="2729">AE915</f>
        <v>0</v>
      </c>
      <c r="AF916" s="411">
        <f t="shared" ref="AF916" si="2730">AF915</f>
        <v>0</v>
      </c>
      <c r="AG916" s="411">
        <f t="shared" ref="AG916" si="2731">AG915</f>
        <v>0</v>
      </c>
      <c r="AH916" s="411">
        <f t="shared" ref="AH916" si="2732">AH915</f>
        <v>0</v>
      </c>
      <c r="AI916" s="411">
        <f t="shared" ref="AI916" si="2733">AI915</f>
        <v>0</v>
      </c>
      <c r="AJ916" s="411">
        <f t="shared" ref="AJ916" si="2734">AJ915</f>
        <v>0</v>
      </c>
      <c r="AK916" s="411">
        <f t="shared" ref="AK916" si="2735">AK915</f>
        <v>0</v>
      </c>
      <c r="AL916" s="411">
        <f t="shared" ref="AL916" si="2736">AL915</f>
        <v>0</v>
      </c>
      <c r="AM916" s="306"/>
    </row>
    <row r="917" spans="1:39" outlineLevel="1">
      <c r="A917" s="529"/>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29">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29"/>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37">Z918</f>
        <v>0</v>
      </c>
      <c r="AA919" s="411">
        <f t="shared" ref="AA919" si="2738">AA918</f>
        <v>0</v>
      </c>
      <c r="AB919" s="411">
        <f t="shared" ref="AB919" si="2739">AB918</f>
        <v>0</v>
      </c>
      <c r="AC919" s="411">
        <f t="shared" ref="AC919" si="2740">AC918</f>
        <v>0</v>
      </c>
      <c r="AD919" s="411">
        <f t="shared" ref="AD919" si="2741">AD918</f>
        <v>0</v>
      </c>
      <c r="AE919" s="411">
        <f t="shared" ref="AE919" si="2742">AE918</f>
        <v>0</v>
      </c>
      <c r="AF919" s="411">
        <f t="shared" ref="AF919" si="2743">AF918</f>
        <v>0</v>
      </c>
      <c r="AG919" s="411">
        <f t="shared" ref="AG919" si="2744">AG918</f>
        <v>0</v>
      </c>
      <c r="AH919" s="411">
        <f t="shared" ref="AH919" si="2745">AH918</f>
        <v>0</v>
      </c>
      <c r="AI919" s="411">
        <f t="shared" ref="AI919" si="2746">AI918</f>
        <v>0</v>
      </c>
      <c r="AJ919" s="411">
        <f t="shared" ref="AJ919" si="2747">AJ918</f>
        <v>0</v>
      </c>
      <c r="AK919" s="411">
        <f t="shared" ref="AK919" si="2748">AK918</f>
        <v>0</v>
      </c>
      <c r="AL919" s="411">
        <f t="shared" ref="AL919" si="2749">AL918</f>
        <v>0</v>
      </c>
      <c r="AM919" s="306"/>
    </row>
    <row r="920" spans="1:39" outlineLevel="1">
      <c r="A920" s="529"/>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29">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29"/>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50">Z921</f>
        <v>0</v>
      </c>
      <c r="AA922" s="411">
        <f t="shared" ref="AA922" si="2751">AA921</f>
        <v>0</v>
      </c>
      <c r="AB922" s="411">
        <f t="shared" ref="AB922" si="2752">AB921</f>
        <v>0</v>
      </c>
      <c r="AC922" s="411">
        <f t="shared" ref="AC922" si="2753">AC921</f>
        <v>0</v>
      </c>
      <c r="AD922" s="411">
        <f t="shared" ref="AD922" si="2754">AD921</f>
        <v>0</v>
      </c>
      <c r="AE922" s="411">
        <f t="shared" ref="AE922" si="2755">AE921</f>
        <v>0</v>
      </c>
      <c r="AF922" s="411">
        <f t="shared" ref="AF922" si="2756">AF921</f>
        <v>0</v>
      </c>
      <c r="AG922" s="411">
        <f t="shared" ref="AG922" si="2757">AG921</f>
        <v>0</v>
      </c>
      <c r="AH922" s="411">
        <f t="shared" ref="AH922" si="2758">AH921</f>
        <v>0</v>
      </c>
      <c r="AI922" s="411">
        <f t="shared" ref="AI922" si="2759">AI921</f>
        <v>0</v>
      </c>
      <c r="AJ922" s="411">
        <f t="shared" ref="AJ922" si="2760">AJ921</f>
        <v>0</v>
      </c>
      <c r="AK922" s="411">
        <f t="shared" ref="AK922" si="2761">AK921</f>
        <v>0</v>
      </c>
      <c r="AL922" s="411">
        <f t="shared" ref="AL922" si="2762">AL921</f>
        <v>0</v>
      </c>
      <c r="AM922" s="306"/>
    </row>
    <row r="923" spans="1:39" outlineLevel="1">
      <c r="A923" s="529"/>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29">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29"/>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63">Z924</f>
        <v>0</v>
      </c>
      <c r="AA925" s="411">
        <f t="shared" ref="AA925" si="2764">AA924</f>
        <v>0</v>
      </c>
      <c r="AB925" s="411">
        <f t="shared" ref="AB925" si="2765">AB924</f>
        <v>0</v>
      </c>
      <c r="AC925" s="411">
        <f t="shared" ref="AC925" si="2766">AC924</f>
        <v>0</v>
      </c>
      <c r="AD925" s="411">
        <f t="shared" ref="AD925" si="2767">AD924</f>
        <v>0</v>
      </c>
      <c r="AE925" s="411">
        <f t="shared" ref="AE925" si="2768">AE924</f>
        <v>0</v>
      </c>
      <c r="AF925" s="411">
        <f t="shared" ref="AF925" si="2769">AF924</f>
        <v>0</v>
      </c>
      <c r="AG925" s="411">
        <f t="shared" ref="AG925" si="2770">AG924</f>
        <v>0</v>
      </c>
      <c r="AH925" s="411">
        <f t="shared" ref="AH925" si="2771">AH924</f>
        <v>0</v>
      </c>
      <c r="AI925" s="411">
        <f t="shared" ref="AI925" si="2772">AI924</f>
        <v>0</v>
      </c>
      <c r="AJ925" s="411">
        <f t="shared" ref="AJ925" si="2773">AJ924</f>
        <v>0</v>
      </c>
      <c r="AK925" s="411">
        <f t="shared" ref="AK925" si="2774">AK924</f>
        <v>0</v>
      </c>
      <c r="AL925" s="411">
        <f t="shared" ref="AL925" si="2775">AL924</f>
        <v>0</v>
      </c>
      <c r="AM925" s="306"/>
    </row>
    <row r="926" spans="1:39" outlineLevel="1">
      <c r="A926" s="529"/>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1006548.1082931462</v>
      </c>
      <c r="Z928" s="392">
        <f>HLOOKUP(Z584,'2. LRAMVA Threshold'!$B$42:$Q$53,11,FALSE)</f>
        <v>395891.49990205932</v>
      </c>
      <c r="AA928" s="392">
        <f>HLOOKUP(AA584,'2. LRAMVA Threshold'!$B$42:$Q$53,11,FALSE)</f>
        <v>1501.498994124122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4.4999999999999997E-3</v>
      </c>
      <c r="Z930" s="341">
        <f>HLOOKUP(Z$35,'3.  Distribution Rates'!$C$122:$P$133,11,FALSE)</f>
        <v>1.43E-2</v>
      </c>
      <c r="AA930" s="341">
        <f>HLOOKUP(AA$35,'3.  Distribution Rates'!$C$122:$P$133,11,FALSE)</f>
        <v>2.5518999999999998</v>
      </c>
      <c r="AB930" s="341">
        <f>HLOOKUP(AB$35,'3.  Distribution Rates'!$C$122:$P$133,11,FALSE)</f>
        <v>2.7124000000000001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1372.2733757535984</v>
      </c>
      <c r="Z931" s="378">
        <f>'4.  2011-2014 LRAM'!Z142*Z930</f>
        <v>5219.1545375705336</v>
      </c>
      <c r="AA931" s="378">
        <f>'4.  2011-2014 LRAM'!AA142*AA930</f>
        <v>18787.457181007714</v>
      </c>
      <c r="AB931" s="378">
        <f>'4.  2011-2014 LRAM'!AB142*AB930</f>
        <v>1809.2953563208482</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2776">SUM(Y931:AL931)</f>
        <v>27188.180450652693</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982.45828744333164</v>
      </c>
      <c r="Z932" s="378">
        <f>'4.  2011-2014 LRAM'!Z271*Z930</f>
        <v>3019.3199877532597</v>
      </c>
      <c r="AA932" s="378">
        <f>'4.  2011-2014 LRAM'!AA271*AA930</f>
        <v>1353.8555849280262</v>
      </c>
      <c r="AB932" s="378">
        <f>'4.  2011-2014 LRAM'!AB271*AB930</f>
        <v>3113.3080778165236</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2776"/>
        <v>8468.9419379411411</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938.5321113676755</v>
      </c>
      <c r="Z933" s="378">
        <f>'4.  2011-2014 LRAM'!Z400*Z930</f>
        <v>5075.8825077222355</v>
      </c>
      <c r="AA933" s="378">
        <f>'4.  2011-2014 LRAM'!AA400*AA930</f>
        <v>2782.9533871649637</v>
      </c>
      <c r="AB933" s="378">
        <f>'4.  2011-2014 LRAM'!AB400*AB930</f>
        <v>6422.219945842633</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2776"/>
        <v>15219.587952097507</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2474.5896451097547</v>
      </c>
      <c r="Z934" s="378">
        <f>'4.  2011-2014 LRAM'!Z530*Z930</f>
        <v>11651.949673287852</v>
      </c>
      <c r="AA934" s="378">
        <f>'4.  2011-2014 LRAM'!AA530*AA930</f>
        <v>12980.905885746746</v>
      </c>
      <c r="AB934" s="378">
        <f>'4.  2011-2014 LRAM'!AB530*AB930</f>
        <v>247.33968006393451</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2776"/>
        <v>27354.784884208286</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777">Y211*Y930</f>
        <v>2435.9444999999996</v>
      </c>
      <c r="Z935" s="378">
        <f t="shared" si="2777"/>
        <v>6598.7867577901152</v>
      </c>
      <c r="AA935" s="378">
        <f t="shared" si="2777"/>
        <v>11516.143440019767</v>
      </c>
      <c r="AB935" s="378">
        <f t="shared" si="2777"/>
        <v>549.04525804658056</v>
      </c>
      <c r="AC935" s="378">
        <f t="shared" si="2777"/>
        <v>0</v>
      </c>
      <c r="AD935" s="378">
        <f t="shared" si="2777"/>
        <v>0</v>
      </c>
      <c r="AE935" s="378">
        <f t="shared" si="2777"/>
        <v>0</v>
      </c>
      <c r="AF935" s="378">
        <f t="shared" si="2777"/>
        <v>0</v>
      </c>
      <c r="AG935" s="378">
        <f t="shared" si="2777"/>
        <v>0</v>
      </c>
      <c r="AH935" s="378">
        <f t="shared" si="2777"/>
        <v>0</v>
      </c>
      <c r="AI935" s="378">
        <f t="shared" si="2777"/>
        <v>0</v>
      </c>
      <c r="AJ935" s="378">
        <f t="shared" si="2777"/>
        <v>0</v>
      </c>
      <c r="AK935" s="378">
        <f t="shared" si="2777"/>
        <v>0</v>
      </c>
      <c r="AL935" s="378">
        <f t="shared" si="2777"/>
        <v>0</v>
      </c>
      <c r="AM935" s="626">
        <f t="shared" si="2776"/>
        <v>21099.919955856458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778">Y394*Y930</f>
        <v>0</v>
      </c>
      <c r="Z936" s="378">
        <f t="shared" si="2778"/>
        <v>0</v>
      </c>
      <c r="AA936" s="378">
        <f t="shared" si="2778"/>
        <v>0</v>
      </c>
      <c r="AB936" s="378">
        <f t="shared" si="2778"/>
        <v>0</v>
      </c>
      <c r="AC936" s="378">
        <f t="shared" si="2778"/>
        <v>0</v>
      </c>
      <c r="AD936" s="378">
        <f t="shared" si="2778"/>
        <v>0</v>
      </c>
      <c r="AE936" s="378">
        <f t="shared" si="2778"/>
        <v>0</v>
      </c>
      <c r="AF936" s="378">
        <f t="shared" si="2778"/>
        <v>0</v>
      </c>
      <c r="AG936" s="378">
        <f t="shared" si="2778"/>
        <v>0</v>
      </c>
      <c r="AH936" s="378">
        <f t="shared" si="2778"/>
        <v>0</v>
      </c>
      <c r="AI936" s="378">
        <f t="shared" si="2778"/>
        <v>0</v>
      </c>
      <c r="AJ936" s="378">
        <f t="shared" si="2778"/>
        <v>0</v>
      </c>
      <c r="AK936" s="378">
        <f t="shared" si="2778"/>
        <v>0</v>
      </c>
      <c r="AL936" s="378">
        <f t="shared" si="2778"/>
        <v>0</v>
      </c>
      <c r="AM936" s="626">
        <f t="shared" si="2776"/>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779">Y577*Y930</f>
        <v>0</v>
      </c>
      <c r="Z937" s="378">
        <f t="shared" si="2779"/>
        <v>0</v>
      </c>
      <c r="AA937" s="378">
        <f t="shared" si="2779"/>
        <v>0</v>
      </c>
      <c r="AB937" s="378">
        <f t="shared" si="2779"/>
        <v>0</v>
      </c>
      <c r="AC937" s="378">
        <f t="shared" si="2779"/>
        <v>0</v>
      </c>
      <c r="AD937" s="378">
        <f t="shared" si="2779"/>
        <v>0</v>
      </c>
      <c r="AE937" s="378">
        <f t="shared" si="2779"/>
        <v>0</v>
      </c>
      <c r="AF937" s="378">
        <f t="shared" si="2779"/>
        <v>0</v>
      </c>
      <c r="AG937" s="378">
        <f t="shared" si="2779"/>
        <v>0</v>
      </c>
      <c r="AH937" s="378">
        <f t="shared" si="2779"/>
        <v>0</v>
      </c>
      <c r="AI937" s="378">
        <f t="shared" si="2779"/>
        <v>0</v>
      </c>
      <c r="AJ937" s="378">
        <f t="shared" si="2779"/>
        <v>0</v>
      </c>
      <c r="AK937" s="378">
        <f t="shared" si="2779"/>
        <v>0</v>
      </c>
      <c r="AL937" s="378">
        <f t="shared" si="2779"/>
        <v>0</v>
      </c>
      <c r="AM937" s="626">
        <f t="shared" si="2776"/>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780">Y760*Y930</f>
        <v>0</v>
      </c>
      <c r="Z938" s="378">
        <f t="shared" si="2780"/>
        <v>0</v>
      </c>
      <c r="AA938" s="378">
        <f t="shared" si="2780"/>
        <v>0</v>
      </c>
      <c r="AB938" s="378">
        <f t="shared" si="2780"/>
        <v>0</v>
      </c>
      <c r="AC938" s="378">
        <f t="shared" si="2780"/>
        <v>0</v>
      </c>
      <c r="AD938" s="378">
        <f t="shared" si="2780"/>
        <v>0</v>
      </c>
      <c r="AE938" s="378">
        <f t="shared" si="2780"/>
        <v>0</v>
      </c>
      <c r="AF938" s="378">
        <f t="shared" si="2780"/>
        <v>0</v>
      </c>
      <c r="AG938" s="378">
        <f t="shared" si="2780"/>
        <v>0</v>
      </c>
      <c r="AH938" s="378">
        <f t="shared" si="2780"/>
        <v>0</v>
      </c>
      <c r="AI938" s="378">
        <f t="shared" si="2780"/>
        <v>0</v>
      </c>
      <c r="AJ938" s="378">
        <f t="shared" si="2780"/>
        <v>0</v>
      </c>
      <c r="AK938" s="378">
        <f t="shared" si="2780"/>
        <v>0</v>
      </c>
      <c r="AL938" s="378">
        <f t="shared" si="2780"/>
        <v>0</v>
      </c>
      <c r="AM938" s="626">
        <f t="shared" si="2776"/>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781">Z927*Z930</f>
        <v>0</v>
      </c>
      <c r="AA939" s="378">
        <f t="shared" si="2781"/>
        <v>0</v>
      </c>
      <c r="AB939" s="378">
        <f t="shared" si="2781"/>
        <v>0</v>
      </c>
      <c r="AC939" s="378">
        <f t="shared" si="2781"/>
        <v>0</v>
      </c>
      <c r="AD939" s="378">
        <f t="shared" si="2781"/>
        <v>0</v>
      </c>
      <c r="AE939" s="378">
        <f t="shared" si="2781"/>
        <v>0</v>
      </c>
      <c r="AF939" s="378">
        <f t="shared" si="2781"/>
        <v>0</v>
      </c>
      <c r="AG939" s="378">
        <f t="shared" si="2781"/>
        <v>0</v>
      </c>
      <c r="AH939" s="378">
        <f t="shared" si="2781"/>
        <v>0</v>
      </c>
      <c r="AI939" s="378">
        <f t="shared" si="2781"/>
        <v>0</v>
      </c>
      <c r="AJ939" s="378">
        <f t="shared" si="2781"/>
        <v>0</v>
      </c>
      <c r="AK939" s="378">
        <f t="shared" si="2781"/>
        <v>0</v>
      </c>
      <c r="AL939" s="378">
        <f t="shared" si="2781"/>
        <v>0</v>
      </c>
      <c r="AM939" s="626">
        <f t="shared" si="2776"/>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8203.7979196743599</v>
      </c>
      <c r="Z940" s="346">
        <f t="shared" ref="Z940:AE940" si="2782">SUM(Z931:Z939)</f>
        <v>31565.093464123998</v>
      </c>
      <c r="AA940" s="346">
        <f t="shared" si="2782"/>
        <v>47421.315478867218</v>
      </c>
      <c r="AB940" s="346">
        <f t="shared" si="2782"/>
        <v>12141.208318090519</v>
      </c>
      <c r="AC940" s="346">
        <f t="shared" si="2782"/>
        <v>0</v>
      </c>
      <c r="AD940" s="346">
        <f t="shared" si="2782"/>
        <v>0</v>
      </c>
      <c r="AE940" s="346">
        <f t="shared" si="2782"/>
        <v>0</v>
      </c>
      <c r="AF940" s="346">
        <f>SUM(AF931:AF939)</f>
        <v>0</v>
      </c>
      <c r="AG940" s="346">
        <f t="shared" ref="AG940:AL940" si="2783">SUM(AG931:AG939)</f>
        <v>0</v>
      </c>
      <c r="AH940" s="346">
        <f t="shared" si="2783"/>
        <v>0</v>
      </c>
      <c r="AI940" s="346">
        <f t="shared" si="2783"/>
        <v>0</v>
      </c>
      <c r="AJ940" s="346">
        <f t="shared" si="2783"/>
        <v>0</v>
      </c>
      <c r="AK940" s="346">
        <f t="shared" si="2783"/>
        <v>0</v>
      </c>
      <c r="AL940" s="346">
        <f t="shared" si="2783"/>
        <v>0</v>
      </c>
      <c r="AM940" s="407">
        <f>SUM(AM931:AM939)</f>
        <v>99331.415180756085</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4529.4664873191577</v>
      </c>
      <c r="Z941" s="347">
        <f t="shared" ref="Z941:AE941" si="2784">Z928*Z930</f>
        <v>5661.2484485994482</v>
      </c>
      <c r="AA941" s="347">
        <f t="shared" si="2784"/>
        <v>3831.6752831053468</v>
      </c>
      <c r="AB941" s="347">
        <f t="shared" si="2784"/>
        <v>0</v>
      </c>
      <c r="AC941" s="347">
        <f t="shared" si="2784"/>
        <v>0</v>
      </c>
      <c r="AD941" s="347">
        <f t="shared" si="2784"/>
        <v>0</v>
      </c>
      <c r="AE941" s="347">
        <f t="shared" si="2784"/>
        <v>0</v>
      </c>
      <c r="AF941" s="347">
        <f>AF928*AF930</f>
        <v>0</v>
      </c>
      <c r="AG941" s="347">
        <f t="shared" ref="AG941:AL941" si="2785">AG928*AG930</f>
        <v>0</v>
      </c>
      <c r="AH941" s="347">
        <f t="shared" si="2785"/>
        <v>0</v>
      </c>
      <c r="AI941" s="347">
        <f t="shared" si="2785"/>
        <v>0</v>
      </c>
      <c r="AJ941" s="347">
        <f t="shared" si="2785"/>
        <v>0</v>
      </c>
      <c r="AK941" s="347">
        <f t="shared" si="2785"/>
        <v>0</v>
      </c>
      <c r="AL941" s="347">
        <f t="shared" si="2785"/>
        <v>0</v>
      </c>
      <c r="AM941" s="407">
        <f>SUM(Y941:AL941)</f>
        <v>14022.390219023953</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85309.024961732124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786">IF(AA768="kw",SUMPRODUCT($N$770:$N$925,$P$770:$P$925,AA770:AA925),SUMPRODUCT($E$770:$E$925,AA770:AA925))</f>
        <v>0</v>
      </c>
      <c r="AB944" s="326">
        <f t="shared" si="2786"/>
        <v>0</v>
      </c>
      <c r="AC944" s="326">
        <f t="shared" si="2786"/>
        <v>0</v>
      </c>
      <c r="AD944" s="326">
        <f t="shared" si="2786"/>
        <v>0</v>
      </c>
      <c r="AE944" s="326">
        <f t="shared" si="2786"/>
        <v>0</v>
      </c>
      <c r="AF944" s="326">
        <f t="shared" si="2786"/>
        <v>0</v>
      </c>
      <c r="AG944" s="326">
        <f t="shared" si="2786"/>
        <v>0</v>
      </c>
      <c r="AH944" s="326">
        <f t="shared" si="2786"/>
        <v>0</v>
      </c>
      <c r="AI944" s="326">
        <f t="shared" si="2786"/>
        <v>0</v>
      </c>
      <c r="AJ944" s="326">
        <f t="shared" si="2786"/>
        <v>0</v>
      </c>
      <c r="AK944" s="326">
        <f t="shared" si="2786"/>
        <v>0</v>
      </c>
      <c r="AL944" s="326">
        <f t="shared" si="2786"/>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7" t="s">
        <v>526</v>
      </c>
      <c r="E948" s="253"/>
      <c r="F948" s="587"/>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2" t="s">
        <v>211</v>
      </c>
      <c r="C949" s="814" t="s">
        <v>33</v>
      </c>
      <c r="D949" s="284" t="s">
        <v>422</v>
      </c>
      <c r="E949" s="816" t="s">
        <v>209</v>
      </c>
      <c r="F949" s="817"/>
      <c r="G949" s="817"/>
      <c r="H949" s="817"/>
      <c r="I949" s="817"/>
      <c r="J949" s="817"/>
      <c r="K949" s="817"/>
      <c r="L949" s="817"/>
      <c r="M949" s="818"/>
      <c r="N949" s="819" t="s">
        <v>213</v>
      </c>
      <c r="O949" s="284" t="s">
        <v>423</v>
      </c>
      <c r="P949" s="816" t="s">
        <v>212</v>
      </c>
      <c r="Q949" s="817"/>
      <c r="R949" s="817"/>
      <c r="S949" s="817"/>
      <c r="T949" s="817"/>
      <c r="U949" s="817"/>
      <c r="V949" s="817"/>
      <c r="W949" s="817"/>
      <c r="X949" s="818"/>
      <c r="Y949" s="809" t="s">
        <v>243</v>
      </c>
      <c r="Z949" s="810"/>
      <c r="AA949" s="810"/>
      <c r="AB949" s="810"/>
      <c r="AC949" s="810"/>
      <c r="AD949" s="810"/>
      <c r="AE949" s="810"/>
      <c r="AF949" s="810"/>
      <c r="AG949" s="810"/>
      <c r="AH949" s="810"/>
      <c r="AI949" s="810"/>
      <c r="AJ949" s="810"/>
      <c r="AK949" s="810"/>
      <c r="AL949" s="810"/>
      <c r="AM949" s="811"/>
    </row>
    <row r="950" spans="1:39" ht="65.25" customHeight="1">
      <c r="B950" s="813"/>
      <c r="C950" s="815"/>
      <c r="D950" s="285">
        <v>2020</v>
      </c>
      <c r="E950" s="285">
        <v>2021</v>
      </c>
      <c r="F950" s="285">
        <v>2022</v>
      </c>
      <c r="G950" s="285">
        <v>2023</v>
      </c>
      <c r="H950" s="285">
        <v>2024</v>
      </c>
      <c r="I950" s="285">
        <v>2025</v>
      </c>
      <c r="J950" s="285">
        <v>2026</v>
      </c>
      <c r="K950" s="285">
        <v>2027</v>
      </c>
      <c r="L950" s="285">
        <v>2028</v>
      </c>
      <c r="M950" s="285">
        <v>2029</v>
      </c>
      <c r="N950" s="82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999 kW</v>
      </c>
      <c r="AB950" s="285" t="str">
        <f>'1.  LRAMVA Summary'!G52</f>
        <v>GS&gt;1000 kW</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9"/>
      <c r="B951" s="515"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29"/>
      <c r="B952" s="501"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29">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29"/>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787">Z953</f>
        <v>0</v>
      </c>
      <c r="AA954" s="411">
        <f t="shared" ref="AA954" si="2788">AA953</f>
        <v>0</v>
      </c>
      <c r="AB954" s="411">
        <f t="shared" ref="AB954" si="2789">AB953</f>
        <v>0</v>
      </c>
      <c r="AC954" s="411">
        <f t="shared" ref="AC954" si="2790">AC953</f>
        <v>0</v>
      </c>
      <c r="AD954" s="411">
        <f t="shared" ref="AD954" si="2791">AD953</f>
        <v>0</v>
      </c>
      <c r="AE954" s="411">
        <f t="shared" ref="AE954" si="2792">AE953</f>
        <v>0</v>
      </c>
      <c r="AF954" s="411">
        <f t="shared" ref="AF954" si="2793">AF953</f>
        <v>0</v>
      </c>
      <c r="AG954" s="411">
        <f t="shared" ref="AG954" si="2794">AG953</f>
        <v>0</v>
      </c>
      <c r="AH954" s="411">
        <f t="shared" ref="AH954" si="2795">AH953</f>
        <v>0</v>
      </c>
      <c r="AI954" s="411">
        <f t="shared" ref="AI954" si="2796">AI953</f>
        <v>0</v>
      </c>
      <c r="AJ954" s="411">
        <f t="shared" ref="AJ954" si="2797">AJ953</f>
        <v>0</v>
      </c>
      <c r="AK954" s="411">
        <f t="shared" ref="AK954" si="2798">AK953</f>
        <v>0</v>
      </c>
      <c r="AL954" s="411">
        <f t="shared" ref="AL954" si="2799">AL953</f>
        <v>0</v>
      </c>
      <c r="AM954" s="297"/>
    </row>
    <row r="955" spans="1:39" ht="15" customHeight="1" outlineLevel="1">
      <c r="A955" s="529"/>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29">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29"/>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00">Z956</f>
        <v>0</v>
      </c>
      <c r="AA957" s="411">
        <f t="shared" ref="AA957" si="2801">AA956</f>
        <v>0</v>
      </c>
      <c r="AB957" s="411">
        <f t="shared" ref="AB957" si="2802">AB956</f>
        <v>0</v>
      </c>
      <c r="AC957" s="411">
        <f t="shared" ref="AC957" si="2803">AC956</f>
        <v>0</v>
      </c>
      <c r="AD957" s="411">
        <f t="shared" ref="AD957" si="2804">AD956</f>
        <v>0</v>
      </c>
      <c r="AE957" s="411">
        <f t="shared" ref="AE957" si="2805">AE956</f>
        <v>0</v>
      </c>
      <c r="AF957" s="411">
        <f t="shared" ref="AF957" si="2806">AF956</f>
        <v>0</v>
      </c>
      <c r="AG957" s="411">
        <f t="shared" ref="AG957" si="2807">AG956</f>
        <v>0</v>
      </c>
      <c r="AH957" s="411">
        <f t="shared" ref="AH957" si="2808">AH956</f>
        <v>0</v>
      </c>
      <c r="AI957" s="411">
        <f t="shared" ref="AI957" si="2809">AI956</f>
        <v>0</v>
      </c>
      <c r="AJ957" s="411">
        <f t="shared" ref="AJ957" si="2810">AJ956</f>
        <v>0</v>
      </c>
      <c r="AK957" s="411">
        <f t="shared" ref="AK957" si="2811">AK956</f>
        <v>0</v>
      </c>
      <c r="AL957" s="411">
        <f t="shared" ref="AL957" si="2812">AL956</f>
        <v>0</v>
      </c>
      <c r="AM957" s="297"/>
    </row>
    <row r="958" spans="1:39" ht="15" customHeight="1" outlineLevel="1">
      <c r="A958" s="529"/>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29">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29"/>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13">Z959</f>
        <v>0</v>
      </c>
      <c r="AA960" s="411">
        <f t="shared" ref="AA960" si="2814">AA959</f>
        <v>0</v>
      </c>
      <c r="AB960" s="411">
        <f t="shared" ref="AB960" si="2815">AB959</f>
        <v>0</v>
      </c>
      <c r="AC960" s="411">
        <f t="shared" ref="AC960" si="2816">AC959</f>
        <v>0</v>
      </c>
      <c r="AD960" s="411">
        <f t="shared" ref="AD960" si="2817">AD959</f>
        <v>0</v>
      </c>
      <c r="AE960" s="411">
        <f t="shared" ref="AE960" si="2818">AE959</f>
        <v>0</v>
      </c>
      <c r="AF960" s="411">
        <f t="shared" ref="AF960" si="2819">AF959</f>
        <v>0</v>
      </c>
      <c r="AG960" s="411">
        <f t="shared" ref="AG960" si="2820">AG959</f>
        <v>0</v>
      </c>
      <c r="AH960" s="411">
        <f t="shared" ref="AH960" si="2821">AH959</f>
        <v>0</v>
      </c>
      <c r="AI960" s="411">
        <f t="shared" ref="AI960" si="2822">AI959</f>
        <v>0</v>
      </c>
      <c r="AJ960" s="411">
        <f t="shared" ref="AJ960" si="2823">AJ959</f>
        <v>0</v>
      </c>
      <c r="AK960" s="411">
        <f t="shared" ref="AK960" si="2824">AK959</f>
        <v>0</v>
      </c>
      <c r="AL960" s="411">
        <f t="shared" ref="AL960" si="2825">AL959</f>
        <v>0</v>
      </c>
      <c r="AM960" s="297"/>
    </row>
    <row r="961" spans="1:39" ht="15" customHeight="1" outlineLevel="1">
      <c r="A961" s="529"/>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29">
        <v>4</v>
      </c>
      <c r="B962" s="517"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29"/>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26">Z962</f>
        <v>0</v>
      </c>
      <c r="AA963" s="411">
        <f t="shared" ref="AA963" si="2827">AA962</f>
        <v>0</v>
      </c>
      <c r="AB963" s="411">
        <f t="shared" ref="AB963" si="2828">AB962</f>
        <v>0</v>
      </c>
      <c r="AC963" s="411">
        <f t="shared" ref="AC963" si="2829">AC962</f>
        <v>0</v>
      </c>
      <c r="AD963" s="411">
        <f t="shared" ref="AD963" si="2830">AD962</f>
        <v>0</v>
      </c>
      <c r="AE963" s="411">
        <f t="shared" ref="AE963" si="2831">AE962</f>
        <v>0</v>
      </c>
      <c r="AF963" s="411">
        <f t="shared" ref="AF963" si="2832">AF962</f>
        <v>0</v>
      </c>
      <c r="AG963" s="411">
        <f t="shared" ref="AG963" si="2833">AG962</f>
        <v>0</v>
      </c>
      <c r="AH963" s="411">
        <f t="shared" ref="AH963" si="2834">AH962</f>
        <v>0</v>
      </c>
      <c r="AI963" s="411">
        <f t="shared" ref="AI963" si="2835">AI962</f>
        <v>0</v>
      </c>
      <c r="AJ963" s="411">
        <f t="shared" ref="AJ963" si="2836">AJ962</f>
        <v>0</v>
      </c>
      <c r="AK963" s="411">
        <f t="shared" ref="AK963" si="2837">AK962</f>
        <v>0</v>
      </c>
      <c r="AL963" s="411">
        <f t="shared" ref="AL963" si="2838">AL962</f>
        <v>0</v>
      </c>
      <c r="AM963" s="297"/>
    </row>
    <row r="964" spans="1:39" ht="15" customHeight="1" outlineLevel="1">
      <c r="A964" s="529"/>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29">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29"/>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39">Z965</f>
        <v>0</v>
      </c>
      <c r="AA966" s="411">
        <f t="shared" ref="AA966" si="2840">AA965</f>
        <v>0</v>
      </c>
      <c r="AB966" s="411">
        <f t="shared" ref="AB966" si="2841">AB965</f>
        <v>0</v>
      </c>
      <c r="AC966" s="411">
        <f t="shared" ref="AC966" si="2842">AC965</f>
        <v>0</v>
      </c>
      <c r="AD966" s="411">
        <f t="shared" ref="AD966" si="2843">AD965</f>
        <v>0</v>
      </c>
      <c r="AE966" s="411">
        <f t="shared" ref="AE966" si="2844">AE965</f>
        <v>0</v>
      </c>
      <c r="AF966" s="411">
        <f t="shared" ref="AF966" si="2845">AF965</f>
        <v>0</v>
      </c>
      <c r="AG966" s="411">
        <f t="shared" ref="AG966" si="2846">AG965</f>
        <v>0</v>
      </c>
      <c r="AH966" s="411">
        <f t="shared" ref="AH966" si="2847">AH965</f>
        <v>0</v>
      </c>
      <c r="AI966" s="411">
        <f t="shared" ref="AI966" si="2848">AI965</f>
        <v>0</v>
      </c>
      <c r="AJ966" s="411">
        <f t="shared" ref="AJ966" si="2849">AJ965</f>
        <v>0</v>
      </c>
      <c r="AK966" s="411">
        <f t="shared" ref="AK966" si="2850">AK965</f>
        <v>0</v>
      </c>
      <c r="AL966" s="411">
        <f t="shared" ref="AL966" si="2851">AL965</f>
        <v>0</v>
      </c>
      <c r="AM966" s="297"/>
    </row>
    <row r="967" spans="1:39" ht="15" customHeight="1" outlineLevel="1">
      <c r="A967" s="529"/>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29"/>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29">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29"/>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852">Z969</f>
        <v>0</v>
      </c>
      <c r="AA970" s="411">
        <f t="shared" ref="AA970" si="2853">AA969</f>
        <v>0</v>
      </c>
      <c r="AB970" s="411">
        <f t="shared" ref="AB970" si="2854">AB969</f>
        <v>0</v>
      </c>
      <c r="AC970" s="411">
        <f t="shared" ref="AC970" si="2855">AC969</f>
        <v>0</v>
      </c>
      <c r="AD970" s="411">
        <f t="shared" ref="AD970" si="2856">AD969</f>
        <v>0</v>
      </c>
      <c r="AE970" s="411">
        <f t="shared" ref="AE970" si="2857">AE969</f>
        <v>0</v>
      </c>
      <c r="AF970" s="411">
        <f t="shared" ref="AF970" si="2858">AF969</f>
        <v>0</v>
      </c>
      <c r="AG970" s="411">
        <f t="shared" ref="AG970" si="2859">AG969</f>
        <v>0</v>
      </c>
      <c r="AH970" s="411">
        <f t="shared" ref="AH970" si="2860">AH969</f>
        <v>0</v>
      </c>
      <c r="AI970" s="411">
        <f t="shared" ref="AI970" si="2861">AI969</f>
        <v>0</v>
      </c>
      <c r="AJ970" s="411">
        <f t="shared" ref="AJ970" si="2862">AJ969</f>
        <v>0</v>
      </c>
      <c r="AK970" s="411">
        <f t="shared" ref="AK970" si="2863">AK969</f>
        <v>0</v>
      </c>
      <c r="AL970" s="411">
        <f t="shared" ref="AL970" si="2864">AL969</f>
        <v>0</v>
      </c>
      <c r="AM970" s="311"/>
    </row>
    <row r="971" spans="1:39" ht="15" customHeight="1" outlineLevel="1">
      <c r="A971" s="529"/>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29">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29"/>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865">Z972</f>
        <v>0</v>
      </c>
      <c r="AA973" s="411">
        <f t="shared" ref="AA973" si="2866">AA972</f>
        <v>0</v>
      </c>
      <c r="AB973" s="411">
        <f t="shared" ref="AB973" si="2867">AB972</f>
        <v>0</v>
      </c>
      <c r="AC973" s="411">
        <f t="shared" ref="AC973" si="2868">AC972</f>
        <v>0</v>
      </c>
      <c r="AD973" s="411">
        <f t="shared" ref="AD973" si="2869">AD972</f>
        <v>0</v>
      </c>
      <c r="AE973" s="411">
        <f t="shared" ref="AE973" si="2870">AE972</f>
        <v>0</v>
      </c>
      <c r="AF973" s="411">
        <f t="shared" ref="AF973" si="2871">AF972</f>
        <v>0</v>
      </c>
      <c r="AG973" s="411">
        <f t="shared" ref="AG973" si="2872">AG972</f>
        <v>0</v>
      </c>
      <c r="AH973" s="411">
        <f t="shared" ref="AH973" si="2873">AH972</f>
        <v>0</v>
      </c>
      <c r="AI973" s="411">
        <f t="shared" ref="AI973" si="2874">AI972</f>
        <v>0</v>
      </c>
      <c r="AJ973" s="411">
        <f t="shared" ref="AJ973" si="2875">AJ972</f>
        <v>0</v>
      </c>
      <c r="AK973" s="411">
        <f t="shared" ref="AK973" si="2876">AK972</f>
        <v>0</v>
      </c>
      <c r="AL973" s="411">
        <f t="shared" ref="AL973" si="2877">AL972</f>
        <v>0</v>
      </c>
      <c r="AM973" s="311"/>
    </row>
    <row r="974" spans="1:39" ht="15" customHeight="1" outlineLevel="1">
      <c r="A974" s="529"/>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29">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29"/>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878">Z975</f>
        <v>0</v>
      </c>
      <c r="AA976" s="411">
        <f t="shared" ref="AA976" si="2879">AA975</f>
        <v>0</v>
      </c>
      <c r="AB976" s="411">
        <f t="shared" ref="AB976" si="2880">AB975</f>
        <v>0</v>
      </c>
      <c r="AC976" s="411">
        <f t="shared" ref="AC976" si="2881">AC975</f>
        <v>0</v>
      </c>
      <c r="AD976" s="411">
        <f t="shared" ref="AD976" si="2882">AD975</f>
        <v>0</v>
      </c>
      <c r="AE976" s="411">
        <f t="shared" ref="AE976" si="2883">AE975</f>
        <v>0</v>
      </c>
      <c r="AF976" s="411">
        <f t="shared" ref="AF976" si="2884">AF975</f>
        <v>0</v>
      </c>
      <c r="AG976" s="411">
        <f t="shared" ref="AG976" si="2885">AG975</f>
        <v>0</v>
      </c>
      <c r="AH976" s="411">
        <f t="shared" ref="AH976" si="2886">AH975</f>
        <v>0</v>
      </c>
      <c r="AI976" s="411">
        <f t="shared" ref="AI976" si="2887">AI975</f>
        <v>0</v>
      </c>
      <c r="AJ976" s="411">
        <f t="shared" ref="AJ976" si="2888">AJ975</f>
        <v>0</v>
      </c>
      <c r="AK976" s="411">
        <f t="shared" ref="AK976" si="2889">AK975</f>
        <v>0</v>
      </c>
      <c r="AL976" s="411">
        <f t="shared" ref="AL976" si="2890">AL975</f>
        <v>0</v>
      </c>
      <c r="AM976" s="311"/>
    </row>
    <row r="977" spans="1:39" ht="15" customHeight="1" outlineLevel="1">
      <c r="A977" s="529"/>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29">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29"/>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91">Z978</f>
        <v>0</v>
      </c>
      <c r="AA979" s="411">
        <f t="shared" ref="AA979" si="2892">AA978</f>
        <v>0</v>
      </c>
      <c r="AB979" s="411">
        <f t="shared" ref="AB979" si="2893">AB978</f>
        <v>0</v>
      </c>
      <c r="AC979" s="411">
        <f t="shared" ref="AC979" si="2894">AC978</f>
        <v>0</v>
      </c>
      <c r="AD979" s="411">
        <f t="shared" ref="AD979" si="2895">AD978</f>
        <v>0</v>
      </c>
      <c r="AE979" s="411">
        <f t="shared" ref="AE979" si="2896">AE978</f>
        <v>0</v>
      </c>
      <c r="AF979" s="411">
        <f t="shared" ref="AF979" si="2897">AF978</f>
        <v>0</v>
      </c>
      <c r="AG979" s="411">
        <f t="shared" ref="AG979" si="2898">AG978</f>
        <v>0</v>
      </c>
      <c r="AH979" s="411">
        <f t="shared" ref="AH979" si="2899">AH978</f>
        <v>0</v>
      </c>
      <c r="AI979" s="411">
        <f t="shared" ref="AI979" si="2900">AI978</f>
        <v>0</v>
      </c>
      <c r="AJ979" s="411">
        <f t="shared" ref="AJ979" si="2901">AJ978</f>
        <v>0</v>
      </c>
      <c r="AK979" s="411">
        <f t="shared" ref="AK979" si="2902">AK978</f>
        <v>0</v>
      </c>
      <c r="AL979" s="411">
        <f t="shared" ref="AL979" si="2903">AL978</f>
        <v>0</v>
      </c>
      <c r="AM979" s="311"/>
    </row>
    <row r="980" spans="1:39" ht="15" customHeight="1" outlineLevel="1">
      <c r="A980" s="529"/>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29">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29"/>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04">Z981</f>
        <v>0</v>
      </c>
      <c r="AA982" s="411">
        <f t="shared" ref="AA982" si="2905">AA981</f>
        <v>0</v>
      </c>
      <c r="AB982" s="411">
        <f t="shared" ref="AB982" si="2906">AB981</f>
        <v>0</v>
      </c>
      <c r="AC982" s="411">
        <f t="shared" ref="AC982" si="2907">AC981</f>
        <v>0</v>
      </c>
      <c r="AD982" s="411">
        <f t="shared" ref="AD982" si="2908">AD981</f>
        <v>0</v>
      </c>
      <c r="AE982" s="411">
        <f t="shared" ref="AE982" si="2909">AE981</f>
        <v>0</v>
      </c>
      <c r="AF982" s="411">
        <f t="shared" ref="AF982" si="2910">AF981</f>
        <v>0</v>
      </c>
      <c r="AG982" s="411">
        <f t="shared" ref="AG982" si="2911">AG981</f>
        <v>0</v>
      </c>
      <c r="AH982" s="411">
        <f t="shared" ref="AH982" si="2912">AH981</f>
        <v>0</v>
      </c>
      <c r="AI982" s="411">
        <f t="shared" ref="AI982" si="2913">AI981</f>
        <v>0</v>
      </c>
      <c r="AJ982" s="411">
        <f t="shared" ref="AJ982" si="2914">AJ981</f>
        <v>0</v>
      </c>
      <c r="AK982" s="411">
        <f t="shared" ref="AK982" si="2915">AK981</f>
        <v>0</v>
      </c>
      <c r="AL982" s="411">
        <f t="shared" ref="AL982" si="2916">AL981</f>
        <v>0</v>
      </c>
      <c r="AM982" s="311"/>
    </row>
    <row r="983" spans="1:39" ht="15" customHeight="1" outlineLevel="1">
      <c r="A983" s="529"/>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29"/>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29">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29"/>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17">Z985</f>
        <v>0</v>
      </c>
      <c r="AA986" s="411">
        <f t="shared" ref="AA986" si="2918">AA985</f>
        <v>0</v>
      </c>
      <c r="AB986" s="411">
        <f t="shared" ref="AB986" si="2919">AB985</f>
        <v>0</v>
      </c>
      <c r="AC986" s="411">
        <f t="shared" ref="AC986" si="2920">AC985</f>
        <v>0</v>
      </c>
      <c r="AD986" s="411">
        <f t="shared" ref="AD986" si="2921">AD985</f>
        <v>0</v>
      </c>
      <c r="AE986" s="411">
        <f t="shared" ref="AE986" si="2922">AE985</f>
        <v>0</v>
      </c>
      <c r="AF986" s="411">
        <f t="shared" ref="AF986" si="2923">AF985</f>
        <v>0</v>
      </c>
      <c r="AG986" s="411">
        <f t="shared" ref="AG986" si="2924">AG985</f>
        <v>0</v>
      </c>
      <c r="AH986" s="411">
        <f t="shared" ref="AH986" si="2925">AH985</f>
        <v>0</v>
      </c>
      <c r="AI986" s="411">
        <f t="shared" ref="AI986" si="2926">AI985</f>
        <v>0</v>
      </c>
      <c r="AJ986" s="411">
        <f t="shared" ref="AJ986" si="2927">AJ985</f>
        <v>0</v>
      </c>
      <c r="AK986" s="411">
        <f t="shared" ref="AK986" si="2928">AK985</f>
        <v>0</v>
      </c>
      <c r="AL986" s="411">
        <f t="shared" ref="AL986" si="2929">AL985</f>
        <v>0</v>
      </c>
      <c r="AM986" s="297"/>
    </row>
    <row r="987" spans="1:39" ht="15" customHeight="1" outlineLevel="1">
      <c r="A987" s="529"/>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29">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29"/>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30">Z988</f>
        <v>0</v>
      </c>
      <c r="AA989" s="411">
        <f t="shared" ref="AA989" si="2931">AA988</f>
        <v>0</v>
      </c>
      <c r="AB989" s="411">
        <f t="shared" ref="AB989" si="2932">AB988</f>
        <v>0</v>
      </c>
      <c r="AC989" s="411">
        <f t="shared" ref="AC989" si="2933">AC988</f>
        <v>0</v>
      </c>
      <c r="AD989" s="411">
        <f t="shared" ref="AD989" si="2934">AD988</f>
        <v>0</v>
      </c>
      <c r="AE989" s="411">
        <f t="shared" ref="AE989" si="2935">AE988</f>
        <v>0</v>
      </c>
      <c r="AF989" s="411">
        <f t="shared" ref="AF989" si="2936">AF988</f>
        <v>0</v>
      </c>
      <c r="AG989" s="411">
        <f t="shared" ref="AG989" si="2937">AG988</f>
        <v>0</v>
      </c>
      <c r="AH989" s="411">
        <f t="shared" ref="AH989" si="2938">AH988</f>
        <v>0</v>
      </c>
      <c r="AI989" s="411">
        <f t="shared" ref="AI989" si="2939">AI988</f>
        <v>0</v>
      </c>
      <c r="AJ989" s="411">
        <f t="shared" ref="AJ989" si="2940">AJ988</f>
        <v>0</v>
      </c>
      <c r="AK989" s="411">
        <f t="shared" ref="AK989" si="2941">AK988</f>
        <v>0</v>
      </c>
      <c r="AL989" s="411">
        <f t="shared" ref="AL989" si="2942">AL988</f>
        <v>0</v>
      </c>
      <c r="AM989" s="297"/>
    </row>
    <row r="990" spans="1:39" ht="15" customHeight="1" outlineLevel="1">
      <c r="A990" s="529"/>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29">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29"/>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43">Z991</f>
        <v>0</v>
      </c>
      <c r="AA992" s="411">
        <f t="shared" ref="AA992" si="2944">AA991</f>
        <v>0</v>
      </c>
      <c r="AB992" s="411">
        <f t="shared" ref="AB992" si="2945">AB991</f>
        <v>0</v>
      </c>
      <c r="AC992" s="411">
        <f t="shared" ref="AC992" si="2946">AC991</f>
        <v>0</v>
      </c>
      <c r="AD992" s="411">
        <f t="shared" ref="AD992" si="2947">AD991</f>
        <v>0</v>
      </c>
      <c r="AE992" s="411">
        <f t="shared" ref="AE992" si="2948">AE991</f>
        <v>0</v>
      </c>
      <c r="AF992" s="411">
        <f t="shared" ref="AF992" si="2949">AF991</f>
        <v>0</v>
      </c>
      <c r="AG992" s="411">
        <f t="shared" ref="AG992" si="2950">AG991</f>
        <v>0</v>
      </c>
      <c r="AH992" s="411">
        <f t="shared" ref="AH992" si="2951">AH991</f>
        <v>0</v>
      </c>
      <c r="AI992" s="411">
        <f t="shared" ref="AI992" si="2952">AI991</f>
        <v>0</v>
      </c>
      <c r="AJ992" s="411">
        <f t="shared" ref="AJ992" si="2953">AJ991</f>
        <v>0</v>
      </c>
      <c r="AK992" s="411">
        <f t="shared" ref="AK992" si="2954">AK991</f>
        <v>0</v>
      </c>
      <c r="AL992" s="411">
        <f t="shared" ref="AL992" si="2955">AL991</f>
        <v>0</v>
      </c>
      <c r="AM992" s="306"/>
    </row>
    <row r="993" spans="1:40" ht="15" customHeight="1" outlineLevel="1">
      <c r="A993" s="529"/>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29"/>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29">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29"/>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956">Z995</f>
        <v>0</v>
      </c>
      <c r="AA996" s="411">
        <f t="shared" ref="AA996" si="2957">AA995</f>
        <v>0</v>
      </c>
      <c r="AB996" s="411">
        <f t="shared" ref="AB996" si="2958">AB995</f>
        <v>0</v>
      </c>
      <c r="AC996" s="411">
        <f t="shared" ref="AC996" si="2959">AC995</f>
        <v>0</v>
      </c>
      <c r="AD996" s="411">
        <f t="shared" ref="AD996" si="2960">AD995</f>
        <v>0</v>
      </c>
      <c r="AE996" s="411">
        <f t="shared" ref="AE996" si="2961">AE995</f>
        <v>0</v>
      </c>
      <c r="AF996" s="411">
        <f t="shared" ref="AF996" si="2962">AF995</f>
        <v>0</v>
      </c>
      <c r="AG996" s="411">
        <f t="shared" ref="AG996" si="2963">AG995</f>
        <v>0</v>
      </c>
      <c r="AH996" s="411">
        <f t="shared" ref="AH996" si="2964">AH995</f>
        <v>0</v>
      </c>
      <c r="AI996" s="411">
        <f t="shared" ref="AI996" si="2965">AI995</f>
        <v>0</v>
      </c>
      <c r="AJ996" s="411">
        <f t="shared" ref="AJ996" si="2966">AJ995</f>
        <v>0</v>
      </c>
      <c r="AK996" s="411">
        <f t="shared" ref="AK996" si="2967">AK995</f>
        <v>0</v>
      </c>
      <c r="AL996" s="411">
        <f t="shared" ref="AL996" si="2968">AL995</f>
        <v>0</v>
      </c>
      <c r="AM996" s="297"/>
    </row>
    <row r="997" spans="1:40" ht="15" customHeight="1" outlineLevel="1">
      <c r="A997" s="529"/>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75" outlineLevel="1">
      <c r="A998" s="529"/>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4"/>
      <c r="AN998" s="628"/>
    </row>
    <row r="999" spans="1:40" outlineLevel="1">
      <c r="A999" s="529">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outlineLevel="1">
      <c r="A1000" s="529"/>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969">AA999</f>
        <v>0</v>
      </c>
      <c r="AB1000" s="411">
        <f t="shared" si="2969"/>
        <v>0</v>
      </c>
      <c r="AC1000" s="411">
        <f t="shared" si="2969"/>
        <v>0</v>
      </c>
      <c r="AD1000" s="411">
        <f>AD999</f>
        <v>0</v>
      </c>
      <c r="AE1000" s="411">
        <f t="shared" si="2969"/>
        <v>0</v>
      </c>
      <c r="AF1000" s="411">
        <f t="shared" si="2969"/>
        <v>0</v>
      </c>
      <c r="AG1000" s="411">
        <f t="shared" si="2969"/>
        <v>0</v>
      </c>
      <c r="AH1000" s="411">
        <f t="shared" si="2969"/>
        <v>0</v>
      </c>
      <c r="AI1000" s="411">
        <f t="shared" si="2969"/>
        <v>0</v>
      </c>
      <c r="AJ1000" s="411">
        <f t="shared" si="2969"/>
        <v>0</v>
      </c>
      <c r="AK1000" s="411">
        <f t="shared" si="2969"/>
        <v>0</v>
      </c>
      <c r="AL1000" s="411">
        <f t="shared" si="2969"/>
        <v>0</v>
      </c>
      <c r="AM1000" s="297"/>
    </row>
    <row r="1001" spans="1:40" outlineLevel="1">
      <c r="A1001" s="529"/>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29">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29"/>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970">Z1002</f>
        <v>0</v>
      </c>
      <c r="AA1003" s="411">
        <f t="shared" si="2970"/>
        <v>0</v>
      </c>
      <c r="AB1003" s="411">
        <f t="shared" si="2970"/>
        <v>0</v>
      </c>
      <c r="AC1003" s="411">
        <f t="shared" si="2970"/>
        <v>0</v>
      </c>
      <c r="AD1003" s="411">
        <f t="shared" si="2970"/>
        <v>0</v>
      </c>
      <c r="AE1003" s="411">
        <f t="shared" si="2970"/>
        <v>0</v>
      </c>
      <c r="AF1003" s="411">
        <f t="shared" si="2970"/>
        <v>0</v>
      </c>
      <c r="AG1003" s="411">
        <f t="shared" si="2970"/>
        <v>0</v>
      </c>
      <c r="AH1003" s="411">
        <f t="shared" si="2970"/>
        <v>0</v>
      </c>
      <c r="AI1003" s="411">
        <f t="shared" si="2970"/>
        <v>0</v>
      </c>
      <c r="AJ1003" s="411">
        <f t="shared" si="2970"/>
        <v>0</v>
      </c>
      <c r="AK1003" s="411">
        <f t="shared" si="2970"/>
        <v>0</v>
      </c>
      <c r="AL1003" s="411">
        <f>AL1002</f>
        <v>0</v>
      </c>
      <c r="AM1003" s="297"/>
    </row>
    <row r="1004" spans="1:40" s="283" customFormat="1" outlineLevel="1">
      <c r="A1004" s="529"/>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29"/>
      <c r="B1005" s="516"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29">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29"/>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971">Z1006</f>
        <v>0</v>
      </c>
      <c r="AA1007" s="411">
        <f t="shared" si="2971"/>
        <v>0</v>
      </c>
      <c r="AB1007" s="411">
        <f t="shared" si="2971"/>
        <v>0</v>
      </c>
      <c r="AC1007" s="411">
        <f t="shared" si="2971"/>
        <v>0</v>
      </c>
      <c r="AD1007" s="411">
        <f t="shared" si="2971"/>
        <v>0</v>
      </c>
      <c r="AE1007" s="411">
        <f t="shared" si="2971"/>
        <v>0</v>
      </c>
      <c r="AF1007" s="411">
        <f t="shared" si="2971"/>
        <v>0</v>
      </c>
      <c r="AG1007" s="411">
        <f t="shared" si="2971"/>
        <v>0</v>
      </c>
      <c r="AH1007" s="411">
        <f t="shared" si="2971"/>
        <v>0</v>
      </c>
      <c r="AI1007" s="411">
        <f t="shared" si="2971"/>
        <v>0</v>
      </c>
      <c r="AJ1007" s="411">
        <f t="shared" si="2971"/>
        <v>0</v>
      </c>
      <c r="AK1007" s="411">
        <f t="shared" si="2971"/>
        <v>0</v>
      </c>
      <c r="AL1007" s="411">
        <f t="shared" si="2971"/>
        <v>0</v>
      </c>
      <c r="AM1007" s="306"/>
    </row>
    <row r="1008" spans="1:40" outlineLevel="1">
      <c r="A1008" s="529"/>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29">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29"/>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72">Z1009</f>
        <v>0</v>
      </c>
      <c r="AA1010" s="411">
        <f t="shared" si="2972"/>
        <v>0</v>
      </c>
      <c r="AB1010" s="411">
        <f t="shared" si="2972"/>
        <v>0</v>
      </c>
      <c r="AC1010" s="411">
        <f t="shared" si="2972"/>
        <v>0</v>
      </c>
      <c r="AD1010" s="411">
        <f t="shared" si="2972"/>
        <v>0</v>
      </c>
      <c r="AE1010" s="411">
        <f t="shared" si="2972"/>
        <v>0</v>
      </c>
      <c r="AF1010" s="411">
        <f t="shared" si="2972"/>
        <v>0</v>
      </c>
      <c r="AG1010" s="411">
        <f t="shared" si="2972"/>
        <v>0</v>
      </c>
      <c r="AH1010" s="411">
        <f t="shared" si="2972"/>
        <v>0</v>
      </c>
      <c r="AI1010" s="411">
        <f t="shared" si="2972"/>
        <v>0</v>
      </c>
      <c r="AJ1010" s="411">
        <f t="shared" si="2972"/>
        <v>0</v>
      </c>
      <c r="AK1010" s="411">
        <f t="shared" si="2972"/>
        <v>0</v>
      </c>
      <c r="AL1010" s="411">
        <f t="shared" si="2972"/>
        <v>0</v>
      </c>
      <c r="AM1010" s="306"/>
    </row>
    <row r="1011" spans="1:39" outlineLevel="1">
      <c r="A1011" s="529"/>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29">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29"/>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73">Z1012</f>
        <v>0</v>
      </c>
      <c r="AA1013" s="411">
        <f t="shared" si="2973"/>
        <v>0</v>
      </c>
      <c r="AB1013" s="411">
        <f t="shared" si="2973"/>
        <v>0</v>
      </c>
      <c r="AC1013" s="411">
        <f t="shared" si="2973"/>
        <v>0</v>
      </c>
      <c r="AD1013" s="411">
        <f t="shared" si="2973"/>
        <v>0</v>
      </c>
      <c r="AE1013" s="411">
        <f t="shared" si="2973"/>
        <v>0</v>
      </c>
      <c r="AF1013" s="411">
        <f t="shared" si="2973"/>
        <v>0</v>
      </c>
      <c r="AG1013" s="411">
        <f t="shared" si="2973"/>
        <v>0</v>
      </c>
      <c r="AH1013" s="411">
        <f t="shared" si="2973"/>
        <v>0</v>
      </c>
      <c r="AI1013" s="411">
        <f t="shared" si="2973"/>
        <v>0</v>
      </c>
      <c r="AJ1013" s="411">
        <f t="shared" si="2973"/>
        <v>0</v>
      </c>
      <c r="AK1013" s="411">
        <f t="shared" si="2973"/>
        <v>0</v>
      </c>
      <c r="AL1013" s="411">
        <f t="shared" si="2973"/>
        <v>0</v>
      </c>
      <c r="AM1013" s="297"/>
    </row>
    <row r="1014" spans="1:39" outlineLevel="1">
      <c r="A1014" s="529"/>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29">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29"/>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974">Y1015</f>
        <v>0</v>
      </c>
      <c r="Z1016" s="411">
        <f t="shared" si="2974"/>
        <v>0</v>
      </c>
      <c r="AA1016" s="411">
        <f t="shared" si="2974"/>
        <v>0</v>
      </c>
      <c r="AB1016" s="411">
        <f t="shared" si="2974"/>
        <v>0</v>
      </c>
      <c r="AC1016" s="411">
        <f t="shared" si="2974"/>
        <v>0</v>
      </c>
      <c r="AD1016" s="411">
        <f t="shared" si="2974"/>
        <v>0</v>
      </c>
      <c r="AE1016" s="411">
        <f t="shared" si="2974"/>
        <v>0</v>
      </c>
      <c r="AF1016" s="411">
        <f t="shared" si="2974"/>
        <v>0</v>
      </c>
      <c r="AG1016" s="411">
        <f t="shared" si="2974"/>
        <v>0</v>
      </c>
      <c r="AH1016" s="411">
        <f t="shared" si="2974"/>
        <v>0</v>
      </c>
      <c r="AI1016" s="411">
        <f t="shared" si="2974"/>
        <v>0</v>
      </c>
      <c r="AJ1016" s="411">
        <f t="shared" si="2974"/>
        <v>0</v>
      </c>
      <c r="AK1016" s="411">
        <f t="shared" si="2974"/>
        <v>0</v>
      </c>
      <c r="AL1016" s="411">
        <f t="shared" si="2974"/>
        <v>0</v>
      </c>
      <c r="AM1016" s="306"/>
    </row>
    <row r="1017" spans="1:39" ht="15.75" outlineLevel="1">
      <c r="A1017" s="529"/>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29"/>
      <c r="B1018" s="515"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29"/>
      <c r="B1019" s="501"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29">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29"/>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975">Z1020</f>
        <v>0</v>
      </c>
      <c r="AA1021" s="411">
        <f t="shared" ref="AA1021" si="2976">AA1020</f>
        <v>0</v>
      </c>
      <c r="AB1021" s="411">
        <f t="shared" ref="AB1021" si="2977">AB1020</f>
        <v>0</v>
      </c>
      <c r="AC1021" s="411">
        <f t="shared" ref="AC1021" si="2978">AC1020</f>
        <v>0</v>
      </c>
      <c r="AD1021" s="411">
        <f t="shared" ref="AD1021" si="2979">AD1020</f>
        <v>0</v>
      </c>
      <c r="AE1021" s="411">
        <f t="shared" ref="AE1021" si="2980">AE1020</f>
        <v>0</v>
      </c>
      <c r="AF1021" s="411">
        <f t="shared" ref="AF1021" si="2981">AF1020</f>
        <v>0</v>
      </c>
      <c r="AG1021" s="411">
        <f t="shared" ref="AG1021" si="2982">AG1020</f>
        <v>0</v>
      </c>
      <c r="AH1021" s="411">
        <f t="shared" ref="AH1021" si="2983">AH1020</f>
        <v>0</v>
      </c>
      <c r="AI1021" s="411">
        <f t="shared" ref="AI1021" si="2984">AI1020</f>
        <v>0</v>
      </c>
      <c r="AJ1021" s="411">
        <f t="shared" ref="AJ1021" si="2985">AJ1020</f>
        <v>0</v>
      </c>
      <c r="AK1021" s="411">
        <f t="shared" ref="AK1021" si="2986">AK1020</f>
        <v>0</v>
      </c>
      <c r="AL1021" s="411">
        <f t="shared" ref="AL1021" si="2987">AL1020</f>
        <v>0</v>
      </c>
      <c r="AM1021" s="306"/>
    </row>
    <row r="1022" spans="1:39" ht="15" customHeight="1" outlineLevel="1">
      <c r="A1022" s="529"/>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29">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29"/>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88">Z1023</f>
        <v>0</v>
      </c>
      <c r="AA1024" s="411">
        <f t="shared" ref="AA1024" si="2989">AA1023</f>
        <v>0</v>
      </c>
      <c r="AB1024" s="411">
        <f t="shared" ref="AB1024" si="2990">AB1023</f>
        <v>0</v>
      </c>
      <c r="AC1024" s="411">
        <f t="shared" ref="AC1024" si="2991">AC1023</f>
        <v>0</v>
      </c>
      <c r="AD1024" s="411">
        <f t="shared" ref="AD1024" si="2992">AD1023</f>
        <v>0</v>
      </c>
      <c r="AE1024" s="411">
        <f t="shared" ref="AE1024" si="2993">AE1023</f>
        <v>0</v>
      </c>
      <c r="AF1024" s="411">
        <f t="shared" ref="AF1024" si="2994">AF1023</f>
        <v>0</v>
      </c>
      <c r="AG1024" s="411">
        <f t="shared" ref="AG1024" si="2995">AG1023</f>
        <v>0</v>
      </c>
      <c r="AH1024" s="411">
        <f t="shared" ref="AH1024" si="2996">AH1023</f>
        <v>0</v>
      </c>
      <c r="AI1024" s="411">
        <f t="shared" ref="AI1024" si="2997">AI1023</f>
        <v>0</v>
      </c>
      <c r="AJ1024" s="411">
        <f t="shared" ref="AJ1024" si="2998">AJ1023</f>
        <v>0</v>
      </c>
      <c r="AK1024" s="411">
        <f t="shared" ref="AK1024" si="2999">AK1023</f>
        <v>0</v>
      </c>
      <c r="AL1024" s="411">
        <f t="shared" ref="AL1024" si="3000">AL1023</f>
        <v>0</v>
      </c>
      <c r="AM1024" s="306"/>
    </row>
    <row r="1025" spans="1:39" ht="15" customHeight="1" outlineLevel="1">
      <c r="A1025" s="529"/>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29">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29"/>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01">Z1026</f>
        <v>0</v>
      </c>
      <c r="AA1027" s="411">
        <f t="shared" ref="AA1027" si="3002">AA1026</f>
        <v>0</v>
      </c>
      <c r="AB1027" s="411">
        <f t="shared" ref="AB1027" si="3003">AB1026</f>
        <v>0</v>
      </c>
      <c r="AC1027" s="411">
        <f t="shared" ref="AC1027" si="3004">AC1026</f>
        <v>0</v>
      </c>
      <c r="AD1027" s="411">
        <f t="shared" ref="AD1027" si="3005">AD1026</f>
        <v>0</v>
      </c>
      <c r="AE1027" s="411">
        <f t="shared" ref="AE1027" si="3006">AE1026</f>
        <v>0</v>
      </c>
      <c r="AF1027" s="411">
        <f t="shared" ref="AF1027" si="3007">AF1026</f>
        <v>0</v>
      </c>
      <c r="AG1027" s="411">
        <f t="shared" ref="AG1027" si="3008">AG1026</f>
        <v>0</v>
      </c>
      <c r="AH1027" s="411">
        <f t="shared" ref="AH1027" si="3009">AH1026</f>
        <v>0</v>
      </c>
      <c r="AI1027" s="411">
        <f t="shared" ref="AI1027" si="3010">AI1026</f>
        <v>0</v>
      </c>
      <c r="AJ1027" s="411">
        <f t="shared" ref="AJ1027" si="3011">AJ1026</f>
        <v>0</v>
      </c>
      <c r="AK1027" s="411">
        <f t="shared" ref="AK1027" si="3012">AK1026</f>
        <v>0</v>
      </c>
      <c r="AL1027" s="411">
        <f t="shared" ref="AL1027" si="3013">AL1026</f>
        <v>0</v>
      </c>
      <c r="AM1027" s="306"/>
    </row>
    <row r="1028" spans="1:39" ht="15" customHeight="1" outlineLevel="1">
      <c r="A1028" s="529"/>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29">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29"/>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14">Z1029</f>
        <v>0</v>
      </c>
      <c r="AA1030" s="411">
        <f t="shared" ref="AA1030" si="3015">AA1029</f>
        <v>0</v>
      </c>
      <c r="AB1030" s="411">
        <f t="shared" ref="AB1030" si="3016">AB1029</f>
        <v>0</v>
      </c>
      <c r="AC1030" s="411">
        <f t="shared" ref="AC1030" si="3017">AC1029</f>
        <v>0</v>
      </c>
      <c r="AD1030" s="411">
        <f t="shared" ref="AD1030" si="3018">AD1029</f>
        <v>0</v>
      </c>
      <c r="AE1030" s="411">
        <f t="shared" ref="AE1030" si="3019">AE1029</f>
        <v>0</v>
      </c>
      <c r="AF1030" s="411">
        <f t="shared" ref="AF1030" si="3020">AF1029</f>
        <v>0</v>
      </c>
      <c r="AG1030" s="411">
        <f t="shared" ref="AG1030" si="3021">AG1029</f>
        <v>0</v>
      </c>
      <c r="AH1030" s="411">
        <f t="shared" ref="AH1030" si="3022">AH1029</f>
        <v>0</v>
      </c>
      <c r="AI1030" s="411">
        <f t="shared" ref="AI1030" si="3023">AI1029</f>
        <v>0</v>
      </c>
      <c r="AJ1030" s="411">
        <f t="shared" ref="AJ1030" si="3024">AJ1029</f>
        <v>0</v>
      </c>
      <c r="AK1030" s="411">
        <f t="shared" ref="AK1030" si="3025">AK1029</f>
        <v>0</v>
      </c>
      <c r="AL1030" s="411">
        <f t="shared" ref="AL1030" si="3026">AL1029</f>
        <v>0</v>
      </c>
      <c r="AM1030" s="306"/>
    </row>
    <row r="1031" spans="1:39" ht="15" customHeight="1" outlineLevel="1">
      <c r="A1031" s="529"/>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29"/>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29">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29"/>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027">Z1033</f>
        <v>0</v>
      </c>
      <c r="AA1034" s="411">
        <f t="shared" ref="AA1034" si="3028">AA1033</f>
        <v>0</v>
      </c>
      <c r="AB1034" s="411">
        <f t="shared" ref="AB1034" si="3029">AB1033</f>
        <v>0</v>
      </c>
      <c r="AC1034" s="411">
        <f t="shared" ref="AC1034" si="3030">AC1033</f>
        <v>0</v>
      </c>
      <c r="AD1034" s="411">
        <f t="shared" ref="AD1034" si="3031">AD1033</f>
        <v>0</v>
      </c>
      <c r="AE1034" s="411">
        <f t="shared" ref="AE1034" si="3032">AE1033</f>
        <v>0</v>
      </c>
      <c r="AF1034" s="411">
        <f t="shared" ref="AF1034" si="3033">AF1033</f>
        <v>0</v>
      </c>
      <c r="AG1034" s="411">
        <f t="shared" ref="AG1034" si="3034">AG1033</f>
        <v>0</v>
      </c>
      <c r="AH1034" s="411">
        <f t="shared" ref="AH1034" si="3035">AH1033</f>
        <v>0</v>
      </c>
      <c r="AI1034" s="411">
        <f t="shared" ref="AI1034" si="3036">AI1033</f>
        <v>0</v>
      </c>
      <c r="AJ1034" s="411">
        <f t="shared" ref="AJ1034" si="3037">AJ1033</f>
        <v>0</v>
      </c>
      <c r="AK1034" s="411">
        <f t="shared" ref="AK1034" si="3038">AK1033</f>
        <v>0</v>
      </c>
      <c r="AL1034" s="411">
        <f t="shared" ref="AL1034" si="3039">AL1033</f>
        <v>0</v>
      </c>
      <c r="AM1034" s="306"/>
    </row>
    <row r="1035" spans="1:39" ht="15" customHeight="1" outlineLevel="1">
      <c r="A1035" s="529"/>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29">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29"/>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40">Z1036</f>
        <v>0</v>
      </c>
      <c r="AA1037" s="411">
        <f t="shared" ref="AA1037" si="3041">AA1036</f>
        <v>0</v>
      </c>
      <c r="AB1037" s="411">
        <f t="shared" ref="AB1037" si="3042">AB1036</f>
        <v>0</v>
      </c>
      <c r="AC1037" s="411">
        <f t="shared" ref="AC1037" si="3043">AC1036</f>
        <v>0</v>
      </c>
      <c r="AD1037" s="411">
        <f t="shared" ref="AD1037" si="3044">AD1036</f>
        <v>0</v>
      </c>
      <c r="AE1037" s="411">
        <f t="shared" ref="AE1037" si="3045">AE1036</f>
        <v>0</v>
      </c>
      <c r="AF1037" s="411">
        <f t="shared" ref="AF1037" si="3046">AF1036</f>
        <v>0</v>
      </c>
      <c r="AG1037" s="411">
        <f t="shared" ref="AG1037" si="3047">AG1036</f>
        <v>0</v>
      </c>
      <c r="AH1037" s="411">
        <f t="shared" ref="AH1037" si="3048">AH1036</f>
        <v>0</v>
      </c>
      <c r="AI1037" s="411">
        <f t="shared" ref="AI1037" si="3049">AI1036</f>
        <v>0</v>
      </c>
      <c r="AJ1037" s="411">
        <f t="shared" ref="AJ1037" si="3050">AJ1036</f>
        <v>0</v>
      </c>
      <c r="AK1037" s="411">
        <f t="shared" ref="AK1037" si="3051">AK1036</f>
        <v>0</v>
      </c>
      <c r="AL1037" s="411">
        <f t="shared" ref="AL1037" si="3052">AL1036</f>
        <v>0</v>
      </c>
      <c r="AM1037" s="306"/>
    </row>
    <row r="1038" spans="1:39" ht="15" customHeight="1" outlineLevel="1">
      <c r="A1038" s="529"/>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29">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29"/>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053">Z1039</f>
        <v>0</v>
      </c>
      <c r="AA1040" s="411">
        <f t="shared" ref="AA1040" si="3054">AA1039</f>
        <v>0</v>
      </c>
      <c r="AB1040" s="411">
        <f t="shared" ref="AB1040" si="3055">AB1039</f>
        <v>0</v>
      </c>
      <c r="AC1040" s="411">
        <f t="shared" ref="AC1040" si="3056">AC1039</f>
        <v>0</v>
      </c>
      <c r="AD1040" s="411">
        <f t="shared" ref="AD1040" si="3057">AD1039</f>
        <v>0</v>
      </c>
      <c r="AE1040" s="411">
        <f t="shared" ref="AE1040" si="3058">AE1039</f>
        <v>0</v>
      </c>
      <c r="AF1040" s="411">
        <f t="shared" ref="AF1040" si="3059">AF1039</f>
        <v>0</v>
      </c>
      <c r="AG1040" s="411">
        <f t="shared" ref="AG1040" si="3060">AG1039</f>
        <v>0</v>
      </c>
      <c r="AH1040" s="411">
        <f t="shared" ref="AH1040" si="3061">AH1039</f>
        <v>0</v>
      </c>
      <c r="AI1040" s="411">
        <f t="shared" ref="AI1040" si="3062">AI1039</f>
        <v>0</v>
      </c>
      <c r="AJ1040" s="411">
        <f t="shared" ref="AJ1040" si="3063">AJ1039</f>
        <v>0</v>
      </c>
      <c r="AK1040" s="411">
        <f t="shared" ref="AK1040" si="3064">AK1039</f>
        <v>0</v>
      </c>
      <c r="AL1040" s="411">
        <f t="shared" ref="AL1040" si="3065">AL1039</f>
        <v>0</v>
      </c>
      <c r="AM1040" s="306"/>
    </row>
    <row r="1041" spans="1:39" ht="15" customHeight="1" outlineLevel="1">
      <c r="A1041" s="529"/>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29">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29"/>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066">AA1042</f>
        <v>0</v>
      </c>
      <c r="AB1043" s="411">
        <f t="shared" ref="AB1043" si="3067">AB1042</f>
        <v>0</v>
      </c>
      <c r="AC1043" s="411">
        <f t="shared" ref="AC1043" si="3068">AC1042</f>
        <v>0</v>
      </c>
      <c r="AD1043" s="411">
        <f t="shared" ref="AD1043" si="3069">AD1042</f>
        <v>0</v>
      </c>
      <c r="AE1043" s="411">
        <f>AE1042</f>
        <v>0</v>
      </c>
      <c r="AF1043" s="411">
        <f t="shared" ref="AF1043" si="3070">AF1042</f>
        <v>0</v>
      </c>
      <c r="AG1043" s="411">
        <f t="shared" ref="AG1043" si="3071">AG1042</f>
        <v>0</v>
      </c>
      <c r="AH1043" s="411">
        <f t="shared" ref="AH1043" si="3072">AH1042</f>
        <v>0</v>
      </c>
      <c r="AI1043" s="411">
        <f t="shared" ref="AI1043" si="3073">AI1042</f>
        <v>0</v>
      </c>
      <c r="AJ1043" s="411">
        <f t="shared" ref="AJ1043" si="3074">AJ1042</f>
        <v>0</v>
      </c>
      <c r="AK1043" s="411">
        <f t="shared" ref="AK1043" si="3075">AK1042</f>
        <v>0</v>
      </c>
      <c r="AL1043" s="411">
        <f t="shared" ref="AL1043" si="3076">AL1042</f>
        <v>0</v>
      </c>
      <c r="AM1043" s="306"/>
    </row>
    <row r="1044" spans="1:39" ht="15" customHeight="1" outlineLevel="1">
      <c r="A1044" s="529"/>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29">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29"/>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077">Z1045</f>
        <v>0</v>
      </c>
      <c r="AA1046" s="411">
        <f t="shared" ref="AA1046" si="3078">AA1045</f>
        <v>0</v>
      </c>
      <c r="AB1046" s="411">
        <f t="shared" ref="AB1046" si="3079">AB1045</f>
        <v>0</v>
      </c>
      <c r="AC1046" s="411">
        <f t="shared" ref="AC1046" si="3080">AC1045</f>
        <v>0</v>
      </c>
      <c r="AD1046" s="411">
        <f t="shared" ref="AD1046" si="3081">AD1045</f>
        <v>0</v>
      </c>
      <c r="AE1046" s="411">
        <f t="shared" ref="AE1046" si="3082">AE1045</f>
        <v>0</v>
      </c>
      <c r="AF1046" s="411">
        <f t="shared" ref="AF1046" si="3083">AF1045</f>
        <v>0</v>
      </c>
      <c r="AG1046" s="411">
        <f t="shared" ref="AG1046" si="3084">AG1045</f>
        <v>0</v>
      </c>
      <c r="AH1046" s="411">
        <f t="shared" ref="AH1046" si="3085">AH1045</f>
        <v>0</v>
      </c>
      <c r="AI1046" s="411">
        <f t="shared" ref="AI1046" si="3086">AI1045</f>
        <v>0</v>
      </c>
      <c r="AJ1046" s="411">
        <f t="shared" ref="AJ1046" si="3087">AJ1045</f>
        <v>0</v>
      </c>
      <c r="AK1046" s="411">
        <f t="shared" ref="AK1046" si="3088">AK1045</f>
        <v>0</v>
      </c>
      <c r="AL1046" s="411">
        <f t="shared" ref="AL1046" si="3089">AL1045</f>
        <v>0</v>
      </c>
      <c r="AM1046" s="306"/>
    </row>
    <row r="1047" spans="1:39" ht="15" customHeight="1" outlineLevel="1">
      <c r="A1047" s="529"/>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29">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29"/>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090">Z1048</f>
        <v>0</v>
      </c>
      <c r="AA1049" s="411">
        <f t="shared" ref="AA1049" si="3091">AA1048</f>
        <v>0</v>
      </c>
      <c r="AB1049" s="411">
        <f t="shared" ref="AB1049" si="3092">AB1048</f>
        <v>0</v>
      </c>
      <c r="AC1049" s="411">
        <f t="shared" ref="AC1049" si="3093">AC1048</f>
        <v>0</v>
      </c>
      <c r="AD1049" s="411">
        <f t="shared" ref="AD1049" si="3094">AD1048</f>
        <v>0</v>
      </c>
      <c r="AE1049" s="411">
        <f t="shared" ref="AE1049" si="3095">AE1048</f>
        <v>0</v>
      </c>
      <c r="AF1049" s="411">
        <f t="shared" ref="AF1049" si="3096">AF1048</f>
        <v>0</v>
      </c>
      <c r="AG1049" s="411">
        <f t="shared" ref="AG1049" si="3097">AG1048</f>
        <v>0</v>
      </c>
      <c r="AH1049" s="411">
        <f t="shared" ref="AH1049" si="3098">AH1048</f>
        <v>0</v>
      </c>
      <c r="AI1049" s="411">
        <f t="shared" ref="AI1049" si="3099">AI1048</f>
        <v>0</v>
      </c>
      <c r="AJ1049" s="411">
        <f t="shared" ref="AJ1049" si="3100">AJ1048</f>
        <v>0</v>
      </c>
      <c r="AK1049" s="411">
        <f t="shared" ref="AK1049" si="3101">AK1048</f>
        <v>0</v>
      </c>
      <c r="AL1049" s="411">
        <f t="shared" ref="AL1049" si="3102">AL1048</f>
        <v>0</v>
      </c>
      <c r="AM1049" s="306"/>
    </row>
    <row r="1050" spans="1:39" ht="15" customHeight="1" outlineLevel="1">
      <c r="A1050" s="529"/>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29">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29"/>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03">Z1051</f>
        <v>0</v>
      </c>
      <c r="AA1052" s="411">
        <f t="shared" ref="AA1052" si="3104">AA1051</f>
        <v>0</v>
      </c>
      <c r="AB1052" s="411">
        <f t="shared" ref="AB1052" si="3105">AB1051</f>
        <v>0</v>
      </c>
      <c r="AC1052" s="411">
        <f t="shared" ref="AC1052" si="3106">AC1051</f>
        <v>0</v>
      </c>
      <c r="AD1052" s="411">
        <f t="shared" ref="AD1052" si="3107">AD1051</f>
        <v>0</v>
      </c>
      <c r="AE1052" s="411">
        <f t="shared" ref="AE1052" si="3108">AE1051</f>
        <v>0</v>
      </c>
      <c r="AF1052" s="411">
        <f t="shared" ref="AF1052" si="3109">AF1051</f>
        <v>0</v>
      </c>
      <c r="AG1052" s="411">
        <f t="shared" ref="AG1052" si="3110">AG1051</f>
        <v>0</v>
      </c>
      <c r="AH1052" s="411">
        <f t="shared" ref="AH1052" si="3111">AH1051</f>
        <v>0</v>
      </c>
      <c r="AI1052" s="411">
        <f t="shared" ref="AI1052" si="3112">AI1051</f>
        <v>0</v>
      </c>
      <c r="AJ1052" s="411">
        <f t="shared" ref="AJ1052" si="3113">AJ1051</f>
        <v>0</v>
      </c>
      <c r="AK1052" s="411">
        <f t="shared" ref="AK1052" si="3114">AK1051</f>
        <v>0</v>
      </c>
      <c r="AL1052" s="411">
        <f t="shared" ref="AL1052" si="3115">AL1051</f>
        <v>0</v>
      </c>
      <c r="AM1052" s="306"/>
    </row>
    <row r="1053" spans="1:39" ht="15" customHeight="1" outlineLevel="1">
      <c r="A1053" s="529"/>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29">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29"/>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16">Z1054</f>
        <v>0</v>
      </c>
      <c r="AA1055" s="411">
        <f t="shared" ref="AA1055" si="3117">AA1054</f>
        <v>0</v>
      </c>
      <c r="AB1055" s="411">
        <f t="shared" ref="AB1055" si="3118">AB1054</f>
        <v>0</v>
      </c>
      <c r="AC1055" s="411">
        <f t="shared" ref="AC1055" si="3119">AC1054</f>
        <v>0</v>
      </c>
      <c r="AD1055" s="411">
        <f t="shared" ref="AD1055" si="3120">AD1054</f>
        <v>0</v>
      </c>
      <c r="AE1055" s="411">
        <f t="shared" ref="AE1055" si="3121">AE1054</f>
        <v>0</v>
      </c>
      <c r="AF1055" s="411">
        <f t="shared" ref="AF1055" si="3122">AF1054</f>
        <v>0</v>
      </c>
      <c r="AG1055" s="411">
        <f t="shared" ref="AG1055" si="3123">AG1054</f>
        <v>0</v>
      </c>
      <c r="AH1055" s="411">
        <f t="shared" ref="AH1055" si="3124">AH1054</f>
        <v>0</v>
      </c>
      <c r="AI1055" s="411">
        <f t="shared" ref="AI1055" si="3125">AI1054</f>
        <v>0</v>
      </c>
      <c r="AJ1055" s="411">
        <f t="shared" ref="AJ1055" si="3126">AJ1054</f>
        <v>0</v>
      </c>
      <c r="AK1055" s="411">
        <f t="shared" ref="AK1055" si="3127">AK1054</f>
        <v>0</v>
      </c>
      <c r="AL1055" s="411">
        <f t="shared" ref="AL1055" si="3128">AL1054</f>
        <v>0</v>
      </c>
      <c r="AM1055" s="306"/>
    </row>
    <row r="1056" spans="1:39" ht="15" customHeight="1" outlineLevel="1">
      <c r="A1056" s="529"/>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29"/>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29">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29"/>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129">Z1058</f>
        <v>0</v>
      </c>
      <c r="AA1059" s="411">
        <f t="shared" ref="AA1059" si="3130">AA1058</f>
        <v>0</v>
      </c>
      <c r="AB1059" s="411">
        <f t="shared" ref="AB1059" si="3131">AB1058</f>
        <v>0</v>
      </c>
      <c r="AC1059" s="411">
        <f t="shared" ref="AC1059" si="3132">AC1058</f>
        <v>0</v>
      </c>
      <c r="AD1059" s="411">
        <f t="shared" ref="AD1059" si="3133">AD1058</f>
        <v>0</v>
      </c>
      <c r="AE1059" s="411">
        <f t="shared" ref="AE1059" si="3134">AE1058</f>
        <v>0</v>
      </c>
      <c r="AF1059" s="411">
        <f t="shared" ref="AF1059" si="3135">AF1058</f>
        <v>0</v>
      </c>
      <c r="AG1059" s="411">
        <f t="shared" ref="AG1059" si="3136">AG1058</f>
        <v>0</v>
      </c>
      <c r="AH1059" s="411">
        <f t="shared" ref="AH1059" si="3137">AH1058</f>
        <v>0</v>
      </c>
      <c r="AI1059" s="411">
        <f t="shared" ref="AI1059" si="3138">AI1058</f>
        <v>0</v>
      </c>
      <c r="AJ1059" s="411">
        <f t="shared" ref="AJ1059" si="3139">AJ1058</f>
        <v>0</v>
      </c>
      <c r="AK1059" s="411">
        <f t="shared" ref="AK1059" si="3140">AK1058</f>
        <v>0</v>
      </c>
      <c r="AL1059" s="411">
        <f t="shared" ref="AL1059" si="3141">AL1058</f>
        <v>0</v>
      </c>
      <c r="AM1059" s="306"/>
    </row>
    <row r="1060" spans="1:39" ht="15" customHeight="1" outlineLevel="1">
      <c r="A1060" s="529"/>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29">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29"/>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42">Z1061</f>
        <v>0</v>
      </c>
      <c r="AA1062" s="411">
        <f t="shared" ref="AA1062" si="3143">AA1061</f>
        <v>0</v>
      </c>
      <c r="AB1062" s="411">
        <f t="shared" ref="AB1062" si="3144">AB1061</f>
        <v>0</v>
      </c>
      <c r="AC1062" s="411">
        <f t="shared" ref="AC1062" si="3145">AC1061</f>
        <v>0</v>
      </c>
      <c r="AD1062" s="411">
        <f t="shared" ref="AD1062" si="3146">AD1061</f>
        <v>0</v>
      </c>
      <c r="AE1062" s="411">
        <f t="shared" ref="AE1062" si="3147">AE1061</f>
        <v>0</v>
      </c>
      <c r="AF1062" s="411">
        <f t="shared" ref="AF1062" si="3148">AF1061</f>
        <v>0</v>
      </c>
      <c r="AG1062" s="411">
        <f t="shared" ref="AG1062" si="3149">AG1061</f>
        <v>0</v>
      </c>
      <c r="AH1062" s="411">
        <f t="shared" ref="AH1062" si="3150">AH1061</f>
        <v>0</v>
      </c>
      <c r="AI1062" s="411">
        <f t="shared" ref="AI1062" si="3151">AI1061</f>
        <v>0</v>
      </c>
      <c r="AJ1062" s="411">
        <f t="shared" ref="AJ1062" si="3152">AJ1061</f>
        <v>0</v>
      </c>
      <c r="AK1062" s="411">
        <f t="shared" ref="AK1062" si="3153">AK1061</f>
        <v>0</v>
      </c>
      <c r="AL1062" s="411">
        <f t="shared" ref="AL1062" si="3154">AL1061</f>
        <v>0</v>
      </c>
      <c r="AM1062" s="306"/>
    </row>
    <row r="1063" spans="1:39" ht="15" customHeight="1" outlineLevel="1">
      <c r="A1063" s="529"/>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29">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29"/>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155">Z1064</f>
        <v>0</v>
      </c>
      <c r="AA1065" s="411">
        <f t="shared" ref="AA1065" si="3156">AA1064</f>
        <v>0</v>
      </c>
      <c r="AB1065" s="411">
        <f t="shared" ref="AB1065" si="3157">AB1064</f>
        <v>0</v>
      </c>
      <c r="AC1065" s="411">
        <f t="shared" ref="AC1065" si="3158">AC1064</f>
        <v>0</v>
      </c>
      <c r="AD1065" s="411">
        <f t="shared" ref="AD1065" si="3159">AD1064</f>
        <v>0</v>
      </c>
      <c r="AE1065" s="411">
        <f t="shared" ref="AE1065" si="3160">AE1064</f>
        <v>0</v>
      </c>
      <c r="AF1065" s="411">
        <f t="shared" ref="AF1065" si="3161">AF1064</f>
        <v>0</v>
      </c>
      <c r="AG1065" s="411">
        <f t="shared" ref="AG1065" si="3162">AG1064</f>
        <v>0</v>
      </c>
      <c r="AH1065" s="411">
        <f t="shared" ref="AH1065" si="3163">AH1064</f>
        <v>0</v>
      </c>
      <c r="AI1065" s="411">
        <f t="shared" ref="AI1065" si="3164">AI1064</f>
        <v>0</v>
      </c>
      <c r="AJ1065" s="411">
        <f t="shared" ref="AJ1065" si="3165">AJ1064</f>
        <v>0</v>
      </c>
      <c r="AK1065" s="411">
        <f t="shared" ref="AK1065" si="3166">AK1064</f>
        <v>0</v>
      </c>
      <c r="AL1065" s="411">
        <f t="shared" ref="AL1065" si="3167">AL1064</f>
        <v>0</v>
      </c>
      <c r="AM1065" s="306"/>
    </row>
    <row r="1066" spans="1:39" ht="15" customHeight="1" outlineLevel="1">
      <c r="A1066" s="529"/>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29"/>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29">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29"/>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168">Z1068</f>
        <v>0</v>
      </c>
      <c r="AA1069" s="411">
        <f t="shared" ref="AA1069" si="3169">AA1068</f>
        <v>0</v>
      </c>
      <c r="AB1069" s="411">
        <f t="shared" ref="AB1069" si="3170">AB1068</f>
        <v>0</v>
      </c>
      <c r="AC1069" s="411">
        <f t="shared" ref="AC1069" si="3171">AC1068</f>
        <v>0</v>
      </c>
      <c r="AD1069" s="411">
        <f t="shared" ref="AD1069" si="3172">AD1068</f>
        <v>0</v>
      </c>
      <c r="AE1069" s="411">
        <f t="shared" ref="AE1069" si="3173">AE1068</f>
        <v>0</v>
      </c>
      <c r="AF1069" s="411">
        <f t="shared" ref="AF1069" si="3174">AF1068</f>
        <v>0</v>
      </c>
      <c r="AG1069" s="411">
        <f t="shared" ref="AG1069" si="3175">AG1068</f>
        <v>0</v>
      </c>
      <c r="AH1069" s="411">
        <f t="shared" ref="AH1069" si="3176">AH1068</f>
        <v>0</v>
      </c>
      <c r="AI1069" s="411">
        <f t="shared" ref="AI1069" si="3177">AI1068</f>
        <v>0</v>
      </c>
      <c r="AJ1069" s="411">
        <f t="shared" ref="AJ1069" si="3178">AJ1068</f>
        <v>0</v>
      </c>
      <c r="AK1069" s="411">
        <f t="shared" ref="AK1069" si="3179">AK1068</f>
        <v>0</v>
      </c>
      <c r="AL1069" s="411">
        <f t="shared" ref="AL1069" si="3180">AL1068</f>
        <v>0</v>
      </c>
      <c r="AM1069" s="306"/>
    </row>
    <row r="1070" spans="1:39" ht="15" customHeight="1" outlineLevel="1">
      <c r="A1070" s="529"/>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29">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29"/>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181">Z1071</f>
        <v>0</v>
      </c>
      <c r="AA1072" s="411">
        <f t="shared" ref="AA1072" si="3182">AA1071</f>
        <v>0</v>
      </c>
      <c r="AB1072" s="411">
        <f t="shared" ref="AB1072" si="3183">AB1071</f>
        <v>0</v>
      </c>
      <c r="AC1072" s="411">
        <f t="shared" ref="AC1072" si="3184">AC1071</f>
        <v>0</v>
      </c>
      <c r="AD1072" s="411">
        <f t="shared" ref="AD1072" si="3185">AD1071</f>
        <v>0</v>
      </c>
      <c r="AE1072" s="411">
        <f t="shared" ref="AE1072" si="3186">AE1071</f>
        <v>0</v>
      </c>
      <c r="AF1072" s="411">
        <f t="shared" ref="AF1072" si="3187">AF1071</f>
        <v>0</v>
      </c>
      <c r="AG1072" s="411">
        <f t="shared" ref="AG1072" si="3188">AG1071</f>
        <v>0</v>
      </c>
      <c r="AH1072" s="411">
        <f t="shared" ref="AH1072" si="3189">AH1071</f>
        <v>0</v>
      </c>
      <c r="AI1072" s="411">
        <f t="shared" ref="AI1072" si="3190">AI1071</f>
        <v>0</v>
      </c>
      <c r="AJ1072" s="411">
        <f t="shared" ref="AJ1072" si="3191">AJ1071</f>
        <v>0</v>
      </c>
      <c r="AK1072" s="411">
        <f t="shared" ref="AK1072" si="3192">AK1071</f>
        <v>0</v>
      </c>
      <c r="AL1072" s="411">
        <f t="shared" ref="AL1072" si="3193">AL1071</f>
        <v>0</v>
      </c>
      <c r="AM1072" s="306"/>
    </row>
    <row r="1073" spans="1:39" ht="15" customHeight="1" outlineLevel="1">
      <c r="A1073" s="529"/>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29">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29"/>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94">Z1074</f>
        <v>0</v>
      </c>
      <c r="AA1075" s="411">
        <f t="shared" ref="AA1075" si="3195">AA1074</f>
        <v>0</v>
      </c>
      <c r="AB1075" s="411">
        <f t="shared" ref="AB1075" si="3196">AB1074</f>
        <v>0</v>
      </c>
      <c r="AC1075" s="411">
        <f t="shared" ref="AC1075" si="3197">AC1074</f>
        <v>0</v>
      </c>
      <c r="AD1075" s="411">
        <f t="shared" ref="AD1075" si="3198">AD1074</f>
        <v>0</v>
      </c>
      <c r="AE1075" s="411">
        <f t="shared" ref="AE1075" si="3199">AE1074</f>
        <v>0</v>
      </c>
      <c r="AF1075" s="411">
        <f t="shared" ref="AF1075" si="3200">AF1074</f>
        <v>0</v>
      </c>
      <c r="AG1075" s="411">
        <f t="shared" ref="AG1075" si="3201">AG1074</f>
        <v>0</v>
      </c>
      <c r="AH1075" s="411">
        <f t="shared" ref="AH1075" si="3202">AH1074</f>
        <v>0</v>
      </c>
      <c r="AI1075" s="411">
        <f t="shared" ref="AI1075" si="3203">AI1074</f>
        <v>0</v>
      </c>
      <c r="AJ1075" s="411">
        <f t="shared" ref="AJ1075" si="3204">AJ1074</f>
        <v>0</v>
      </c>
      <c r="AK1075" s="411">
        <f t="shared" ref="AK1075" si="3205">AK1074</f>
        <v>0</v>
      </c>
      <c r="AL1075" s="411">
        <f t="shared" ref="AL1075" si="3206">AL1074</f>
        <v>0</v>
      </c>
      <c r="AM1075" s="306"/>
    </row>
    <row r="1076" spans="1:39" ht="15" customHeight="1" outlineLevel="1">
      <c r="A1076" s="529"/>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29">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29"/>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07">Z1077</f>
        <v>0</v>
      </c>
      <c r="AA1078" s="411">
        <f t="shared" ref="AA1078" si="3208">AA1077</f>
        <v>0</v>
      </c>
      <c r="AB1078" s="411">
        <f t="shared" ref="AB1078" si="3209">AB1077</f>
        <v>0</v>
      </c>
      <c r="AC1078" s="411">
        <f t="shared" ref="AC1078" si="3210">AC1077</f>
        <v>0</v>
      </c>
      <c r="AD1078" s="411">
        <f t="shared" ref="AD1078" si="3211">AD1077</f>
        <v>0</v>
      </c>
      <c r="AE1078" s="411">
        <f t="shared" ref="AE1078" si="3212">AE1077</f>
        <v>0</v>
      </c>
      <c r="AF1078" s="411">
        <f t="shared" ref="AF1078" si="3213">AF1077</f>
        <v>0</v>
      </c>
      <c r="AG1078" s="411">
        <f t="shared" ref="AG1078" si="3214">AG1077</f>
        <v>0</v>
      </c>
      <c r="AH1078" s="411">
        <f t="shared" ref="AH1078" si="3215">AH1077</f>
        <v>0</v>
      </c>
      <c r="AI1078" s="411">
        <f t="shared" ref="AI1078" si="3216">AI1077</f>
        <v>0</v>
      </c>
      <c r="AJ1078" s="411">
        <f t="shared" ref="AJ1078" si="3217">AJ1077</f>
        <v>0</v>
      </c>
      <c r="AK1078" s="411">
        <f t="shared" ref="AK1078" si="3218">AK1077</f>
        <v>0</v>
      </c>
      <c r="AL1078" s="411">
        <f t="shared" ref="AL1078" si="3219">AL1077</f>
        <v>0</v>
      </c>
      <c r="AM1078" s="306"/>
    </row>
    <row r="1079" spans="1:39" ht="15" customHeight="1" outlineLevel="1">
      <c r="A1079" s="529"/>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29">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29"/>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20">Z1080</f>
        <v>0</v>
      </c>
      <c r="AA1081" s="411">
        <f t="shared" ref="AA1081" si="3221">AA1080</f>
        <v>0</v>
      </c>
      <c r="AB1081" s="411">
        <f t="shared" ref="AB1081" si="3222">AB1080</f>
        <v>0</v>
      </c>
      <c r="AC1081" s="411">
        <f t="shared" ref="AC1081" si="3223">AC1080</f>
        <v>0</v>
      </c>
      <c r="AD1081" s="411">
        <f t="shared" ref="AD1081" si="3224">AD1080</f>
        <v>0</v>
      </c>
      <c r="AE1081" s="411">
        <f t="shared" ref="AE1081" si="3225">AE1080</f>
        <v>0</v>
      </c>
      <c r="AF1081" s="411">
        <f t="shared" ref="AF1081" si="3226">AF1080</f>
        <v>0</v>
      </c>
      <c r="AG1081" s="411">
        <f t="shared" ref="AG1081" si="3227">AG1080</f>
        <v>0</v>
      </c>
      <c r="AH1081" s="411">
        <f t="shared" ref="AH1081" si="3228">AH1080</f>
        <v>0</v>
      </c>
      <c r="AI1081" s="411">
        <f t="shared" ref="AI1081" si="3229">AI1080</f>
        <v>0</v>
      </c>
      <c r="AJ1081" s="411">
        <f t="shared" ref="AJ1081" si="3230">AJ1080</f>
        <v>0</v>
      </c>
      <c r="AK1081" s="411">
        <f t="shared" ref="AK1081" si="3231">AK1080</f>
        <v>0</v>
      </c>
      <c r="AL1081" s="411">
        <f t="shared" ref="AL1081" si="3232">AL1080</f>
        <v>0</v>
      </c>
      <c r="AM1081" s="306"/>
    </row>
    <row r="1082" spans="1:39" ht="15" customHeight="1" outlineLevel="1">
      <c r="A1082" s="529"/>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29">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29"/>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33">Z1083</f>
        <v>0</v>
      </c>
      <c r="AA1084" s="411">
        <f t="shared" ref="AA1084" si="3234">AA1083</f>
        <v>0</v>
      </c>
      <c r="AB1084" s="411">
        <f t="shared" ref="AB1084" si="3235">AB1083</f>
        <v>0</v>
      </c>
      <c r="AC1084" s="411">
        <f t="shared" ref="AC1084" si="3236">AC1083</f>
        <v>0</v>
      </c>
      <c r="AD1084" s="411">
        <f t="shared" ref="AD1084" si="3237">AD1083</f>
        <v>0</v>
      </c>
      <c r="AE1084" s="411">
        <f t="shared" ref="AE1084" si="3238">AE1083</f>
        <v>0</v>
      </c>
      <c r="AF1084" s="411">
        <f t="shared" ref="AF1084" si="3239">AF1083</f>
        <v>0</v>
      </c>
      <c r="AG1084" s="411">
        <f t="shared" ref="AG1084" si="3240">AG1083</f>
        <v>0</v>
      </c>
      <c r="AH1084" s="411">
        <f t="shared" ref="AH1084" si="3241">AH1083</f>
        <v>0</v>
      </c>
      <c r="AI1084" s="411">
        <f t="shared" ref="AI1084" si="3242">AI1083</f>
        <v>0</v>
      </c>
      <c r="AJ1084" s="411">
        <f t="shared" ref="AJ1084" si="3243">AJ1083</f>
        <v>0</v>
      </c>
      <c r="AK1084" s="411">
        <f t="shared" ref="AK1084" si="3244">AK1083</f>
        <v>0</v>
      </c>
      <c r="AL1084" s="411">
        <f t="shared" ref="AL1084" si="3245">AL1083</f>
        <v>0</v>
      </c>
      <c r="AM1084" s="306"/>
    </row>
    <row r="1085" spans="1:39" ht="15" customHeight="1" outlineLevel="1">
      <c r="A1085" s="529"/>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29">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29"/>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246">Z1086</f>
        <v>0</v>
      </c>
      <c r="AA1087" s="411">
        <f t="shared" ref="AA1087" si="3247">AA1086</f>
        <v>0</v>
      </c>
      <c r="AB1087" s="411">
        <f t="shared" ref="AB1087" si="3248">AB1086</f>
        <v>0</v>
      </c>
      <c r="AC1087" s="411">
        <f t="shared" ref="AC1087" si="3249">AC1086</f>
        <v>0</v>
      </c>
      <c r="AD1087" s="411">
        <f t="shared" ref="AD1087" si="3250">AD1086</f>
        <v>0</v>
      </c>
      <c r="AE1087" s="411">
        <f t="shared" ref="AE1087" si="3251">AE1086</f>
        <v>0</v>
      </c>
      <c r="AF1087" s="411">
        <f t="shared" ref="AF1087" si="3252">AF1086</f>
        <v>0</v>
      </c>
      <c r="AG1087" s="411">
        <f t="shared" ref="AG1087" si="3253">AG1086</f>
        <v>0</v>
      </c>
      <c r="AH1087" s="411">
        <f t="shared" ref="AH1087" si="3254">AH1086</f>
        <v>0</v>
      </c>
      <c r="AI1087" s="411">
        <f t="shared" ref="AI1087" si="3255">AI1086</f>
        <v>0</v>
      </c>
      <c r="AJ1087" s="411">
        <f t="shared" ref="AJ1087" si="3256">AJ1086</f>
        <v>0</v>
      </c>
      <c r="AK1087" s="411">
        <f t="shared" ref="AK1087" si="3257">AK1086</f>
        <v>0</v>
      </c>
      <c r="AL1087" s="411">
        <f t="shared" ref="AL1087" si="3258">AL1086</f>
        <v>0</v>
      </c>
      <c r="AM1087" s="306"/>
    </row>
    <row r="1088" spans="1:39" ht="15" customHeight="1" outlineLevel="1">
      <c r="A1088" s="529"/>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29">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29"/>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59">Z1089</f>
        <v>0</v>
      </c>
      <c r="AA1090" s="411">
        <f t="shared" ref="AA1090" si="3260">AA1089</f>
        <v>0</v>
      </c>
      <c r="AB1090" s="411">
        <f t="shared" ref="AB1090" si="3261">AB1089</f>
        <v>0</v>
      </c>
      <c r="AC1090" s="411">
        <f t="shared" ref="AC1090" si="3262">AC1089</f>
        <v>0</v>
      </c>
      <c r="AD1090" s="411">
        <f t="shared" ref="AD1090" si="3263">AD1089</f>
        <v>0</v>
      </c>
      <c r="AE1090" s="411">
        <f t="shared" ref="AE1090" si="3264">AE1089</f>
        <v>0</v>
      </c>
      <c r="AF1090" s="411">
        <f t="shared" ref="AF1090" si="3265">AF1089</f>
        <v>0</v>
      </c>
      <c r="AG1090" s="411">
        <f t="shared" ref="AG1090" si="3266">AG1089</f>
        <v>0</v>
      </c>
      <c r="AH1090" s="411">
        <f t="shared" ref="AH1090" si="3267">AH1089</f>
        <v>0</v>
      </c>
      <c r="AI1090" s="411">
        <f t="shared" ref="AI1090" si="3268">AI1089</f>
        <v>0</v>
      </c>
      <c r="AJ1090" s="411">
        <f t="shared" ref="AJ1090" si="3269">AJ1089</f>
        <v>0</v>
      </c>
      <c r="AK1090" s="411">
        <f t="shared" ref="AK1090" si="3270">AK1089</f>
        <v>0</v>
      </c>
      <c r="AL1090" s="411">
        <f t="shared" ref="AL1090" si="3271">AL1089</f>
        <v>0</v>
      </c>
      <c r="AM1090" s="306"/>
    </row>
    <row r="1091" spans="1:39" ht="15" customHeight="1" outlineLevel="1">
      <c r="A1091" s="529"/>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29">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29"/>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272">Z1092</f>
        <v>0</v>
      </c>
      <c r="AA1093" s="411">
        <f t="shared" ref="AA1093" si="3273">AA1092</f>
        <v>0</v>
      </c>
      <c r="AB1093" s="411">
        <f t="shared" ref="AB1093" si="3274">AB1092</f>
        <v>0</v>
      </c>
      <c r="AC1093" s="411">
        <f t="shared" ref="AC1093" si="3275">AC1092</f>
        <v>0</v>
      </c>
      <c r="AD1093" s="411">
        <f t="shared" ref="AD1093" si="3276">AD1092</f>
        <v>0</v>
      </c>
      <c r="AE1093" s="411">
        <f t="shared" ref="AE1093" si="3277">AE1092</f>
        <v>0</v>
      </c>
      <c r="AF1093" s="411">
        <f t="shared" ref="AF1093" si="3278">AF1092</f>
        <v>0</v>
      </c>
      <c r="AG1093" s="411">
        <f t="shared" ref="AG1093" si="3279">AG1092</f>
        <v>0</v>
      </c>
      <c r="AH1093" s="411">
        <f t="shared" ref="AH1093" si="3280">AH1092</f>
        <v>0</v>
      </c>
      <c r="AI1093" s="411">
        <f t="shared" ref="AI1093" si="3281">AI1092</f>
        <v>0</v>
      </c>
      <c r="AJ1093" s="411">
        <f t="shared" ref="AJ1093" si="3282">AJ1092</f>
        <v>0</v>
      </c>
      <c r="AK1093" s="411">
        <f t="shared" ref="AK1093" si="3283">AK1092</f>
        <v>0</v>
      </c>
      <c r="AL1093" s="411">
        <f t="shared" ref="AL1093" si="3284">AL1092</f>
        <v>0</v>
      </c>
      <c r="AM1093" s="306"/>
    </row>
    <row r="1094" spans="1:39" ht="15" customHeight="1" outlineLevel="1">
      <c r="A1094" s="529"/>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29">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29"/>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85">Z1095</f>
        <v>0</v>
      </c>
      <c r="AA1096" s="411">
        <f t="shared" ref="AA1096" si="3286">AA1095</f>
        <v>0</v>
      </c>
      <c r="AB1096" s="411">
        <f t="shared" ref="AB1096" si="3287">AB1095</f>
        <v>0</v>
      </c>
      <c r="AC1096" s="411">
        <f t="shared" ref="AC1096" si="3288">AC1095</f>
        <v>0</v>
      </c>
      <c r="AD1096" s="411">
        <f t="shared" ref="AD1096" si="3289">AD1095</f>
        <v>0</v>
      </c>
      <c r="AE1096" s="411">
        <f t="shared" ref="AE1096" si="3290">AE1095</f>
        <v>0</v>
      </c>
      <c r="AF1096" s="411">
        <f t="shared" ref="AF1096" si="3291">AF1095</f>
        <v>0</v>
      </c>
      <c r="AG1096" s="411">
        <f t="shared" ref="AG1096" si="3292">AG1095</f>
        <v>0</v>
      </c>
      <c r="AH1096" s="411">
        <f t="shared" ref="AH1096" si="3293">AH1095</f>
        <v>0</v>
      </c>
      <c r="AI1096" s="411">
        <f t="shared" ref="AI1096" si="3294">AI1095</f>
        <v>0</v>
      </c>
      <c r="AJ1096" s="411">
        <f t="shared" ref="AJ1096" si="3295">AJ1095</f>
        <v>0</v>
      </c>
      <c r="AK1096" s="411">
        <f t="shared" ref="AK1096" si="3296">AK1095</f>
        <v>0</v>
      </c>
      <c r="AL1096" s="411">
        <f t="shared" ref="AL1096" si="3297">AL1095</f>
        <v>0</v>
      </c>
      <c r="AM1096" s="306"/>
    </row>
    <row r="1097" spans="1:39" ht="15" customHeight="1" outlineLevel="1">
      <c r="A1097" s="529"/>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29">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29"/>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98">Z1098</f>
        <v>0</v>
      </c>
      <c r="AA1099" s="411">
        <f t="shared" ref="AA1099" si="3299">AA1098</f>
        <v>0</v>
      </c>
      <c r="AB1099" s="411">
        <f t="shared" ref="AB1099" si="3300">AB1098</f>
        <v>0</v>
      </c>
      <c r="AC1099" s="411">
        <f t="shared" ref="AC1099" si="3301">AC1098</f>
        <v>0</v>
      </c>
      <c r="AD1099" s="411">
        <f t="shared" ref="AD1099" si="3302">AD1098</f>
        <v>0</v>
      </c>
      <c r="AE1099" s="411">
        <f t="shared" ref="AE1099" si="3303">AE1098</f>
        <v>0</v>
      </c>
      <c r="AF1099" s="411">
        <f t="shared" ref="AF1099" si="3304">AF1098</f>
        <v>0</v>
      </c>
      <c r="AG1099" s="411">
        <f t="shared" ref="AG1099" si="3305">AG1098</f>
        <v>0</v>
      </c>
      <c r="AH1099" s="411">
        <f t="shared" ref="AH1099" si="3306">AH1098</f>
        <v>0</v>
      </c>
      <c r="AI1099" s="411">
        <f t="shared" ref="AI1099" si="3307">AI1098</f>
        <v>0</v>
      </c>
      <c r="AJ1099" s="411">
        <f t="shared" ref="AJ1099" si="3308">AJ1098</f>
        <v>0</v>
      </c>
      <c r="AK1099" s="411">
        <f t="shared" ref="AK1099" si="3309">AK1098</f>
        <v>0</v>
      </c>
      <c r="AL1099" s="411">
        <f t="shared" ref="AL1099" si="3310">AL1098</f>
        <v>0</v>
      </c>
      <c r="AM1099" s="306"/>
    </row>
    <row r="1100" spans="1:39" ht="15" customHeight="1" outlineLevel="1">
      <c r="A1100" s="529"/>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29">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29"/>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11">Z1101</f>
        <v>0</v>
      </c>
      <c r="AA1102" s="411">
        <f t="shared" ref="AA1102" si="3312">AA1101</f>
        <v>0</v>
      </c>
      <c r="AB1102" s="411">
        <f t="shared" ref="AB1102" si="3313">AB1101</f>
        <v>0</v>
      </c>
      <c r="AC1102" s="411">
        <f t="shared" ref="AC1102" si="3314">AC1101</f>
        <v>0</v>
      </c>
      <c r="AD1102" s="411">
        <f t="shared" ref="AD1102" si="3315">AD1101</f>
        <v>0</v>
      </c>
      <c r="AE1102" s="411">
        <f t="shared" ref="AE1102" si="3316">AE1101</f>
        <v>0</v>
      </c>
      <c r="AF1102" s="411">
        <f t="shared" ref="AF1102" si="3317">AF1101</f>
        <v>0</v>
      </c>
      <c r="AG1102" s="411">
        <f t="shared" ref="AG1102" si="3318">AG1101</f>
        <v>0</v>
      </c>
      <c r="AH1102" s="411">
        <f t="shared" ref="AH1102" si="3319">AH1101</f>
        <v>0</v>
      </c>
      <c r="AI1102" s="411">
        <f t="shared" ref="AI1102" si="3320">AI1101</f>
        <v>0</v>
      </c>
      <c r="AJ1102" s="411">
        <f t="shared" ref="AJ1102" si="3321">AJ1101</f>
        <v>0</v>
      </c>
      <c r="AK1102" s="411">
        <f t="shared" ref="AK1102" si="3322">AK1101</f>
        <v>0</v>
      </c>
      <c r="AL1102" s="411">
        <f t="shared" ref="AL1102" si="3323">AL1101</f>
        <v>0</v>
      </c>
      <c r="AM1102" s="306"/>
    </row>
    <row r="1103" spans="1:39" ht="15" customHeight="1" outlineLevel="1">
      <c r="A1103" s="529"/>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29">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29"/>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24">Z1104</f>
        <v>0</v>
      </c>
      <c r="AA1105" s="411">
        <f t="shared" ref="AA1105" si="3325">AA1104</f>
        <v>0</v>
      </c>
      <c r="AB1105" s="411">
        <f t="shared" ref="AB1105" si="3326">AB1104</f>
        <v>0</v>
      </c>
      <c r="AC1105" s="411">
        <f t="shared" ref="AC1105" si="3327">AC1104</f>
        <v>0</v>
      </c>
      <c r="AD1105" s="411">
        <f t="shared" ref="AD1105" si="3328">AD1104</f>
        <v>0</v>
      </c>
      <c r="AE1105" s="411">
        <f t="shared" ref="AE1105" si="3329">AE1104</f>
        <v>0</v>
      </c>
      <c r="AF1105" s="411">
        <f t="shared" ref="AF1105" si="3330">AF1104</f>
        <v>0</v>
      </c>
      <c r="AG1105" s="411">
        <f t="shared" ref="AG1105" si="3331">AG1104</f>
        <v>0</v>
      </c>
      <c r="AH1105" s="411">
        <f t="shared" ref="AH1105" si="3332">AH1104</f>
        <v>0</v>
      </c>
      <c r="AI1105" s="411">
        <f t="shared" ref="AI1105" si="3333">AI1104</f>
        <v>0</v>
      </c>
      <c r="AJ1105" s="411">
        <f t="shared" ref="AJ1105" si="3334">AJ1104</f>
        <v>0</v>
      </c>
      <c r="AK1105" s="411">
        <f t="shared" ref="AK1105" si="3335">AK1104</f>
        <v>0</v>
      </c>
      <c r="AL1105" s="411">
        <f t="shared" ref="AL1105" si="3336">AL1104</f>
        <v>0</v>
      </c>
      <c r="AM1105" s="306"/>
    </row>
    <row r="1106" spans="1:39" ht="15" customHeight="1" outlineLevel="1">
      <c r="A1106" s="529"/>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29">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29"/>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37">Z1107</f>
        <v>0</v>
      </c>
      <c r="AA1108" s="411">
        <f t="shared" ref="AA1108" si="3338">AA1107</f>
        <v>0</v>
      </c>
      <c r="AB1108" s="411">
        <f t="shared" ref="AB1108" si="3339">AB1107</f>
        <v>0</v>
      </c>
      <c r="AC1108" s="411">
        <f t="shared" ref="AC1108" si="3340">AC1107</f>
        <v>0</v>
      </c>
      <c r="AD1108" s="411">
        <f t="shared" ref="AD1108" si="3341">AD1107</f>
        <v>0</v>
      </c>
      <c r="AE1108" s="411">
        <f t="shared" ref="AE1108" si="3342">AE1107</f>
        <v>0</v>
      </c>
      <c r="AF1108" s="411">
        <f t="shared" ref="AF1108" si="3343">AF1107</f>
        <v>0</v>
      </c>
      <c r="AG1108" s="411">
        <f t="shared" ref="AG1108" si="3344">AG1107</f>
        <v>0</v>
      </c>
      <c r="AH1108" s="411">
        <f t="shared" ref="AH1108" si="3345">AH1107</f>
        <v>0</v>
      </c>
      <c r="AI1108" s="411">
        <f t="shared" ref="AI1108" si="3346">AI1107</f>
        <v>0</v>
      </c>
      <c r="AJ1108" s="411">
        <f t="shared" ref="AJ1108" si="3347">AJ1107</f>
        <v>0</v>
      </c>
      <c r="AK1108" s="411">
        <f t="shared" ref="AK1108" si="3348">AK1107</f>
        <v>0</v>
      </c>
      <c r="AL1108" s="411">
        <f t="shared" ref="AL1108" si="3349">AL1107</f>
        <v>0</v>
      </c>
      <c r="AM1108" s="306"/>
    </row>
    <row r="1109" spans="1:39" ht="15" customHeight="1" outlineLevel="1">
      <c r="A1109" s="529"/>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1006548.1082931462</v>
      </c>
      <c r="Z1111" s="392">
        <f>HLOOKUP(Z767,'2. LRAMVA Threshold'!$B$42:$Q$53,12,FALSE)</f>
        <v>395891.49990205932</v>
      </c>
      <c r="AA1111" s="392">
        <f>HLOOKUP(AA767,'2. LRAMVA Threshold'!$B$42:$Q$53,12,FALSE)</f>
        <v>1501.498994124122</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1.4500000000000001E-2</v>
      </c>
      <c r="AA1113" s="341">
        <f>HLOOKUP(AA$35,'3.  Distribution Rates'!$C$122:$P$133,12,FALSE)</f>
        <v>2.5777000000000001</v>
      </c>
      <c r="AB1113" s="341">
        <f>HLOOKUP(AB$35,'3.  Distribution Rates'!$C$122:$P$133,12,FALSE)</f>
        <v>2.7397999999999998</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5292.1497059281637</v>
      </c>
      <c r="AA1114" s="378">
        <f>'4.  2011-2014 LRAM'!AA143*AA1113</f>
        <v>18977.400515491823</v>
      </c>
      <c r="AB1114" s="378">
        <f>'4.  2011-2014 LRAM'!AB143*AB1113</f>
        <v>1827.5724145582728</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3350">SUM(Y1114:AL1114)</f>
        <v>26097.122635978259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3035.4564051620659</v>
      </c>
      <c r="AA1115" s="378">
        <f>'4.  2011-2014 LRAM'!AA272*AA1113</f>
        <v>1346.0276562656882</v>
      </c>
      <c r="AB1115" s="378">
        <f>'4.  2011-2014 LRAM'!AB272*AB1113</f>
        <v>3094.0887012570188</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3350"/>
        <v>7475.5727626847729</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5146.8738714666024</v>
      </c>
      <c r="AA1116" s="378">
        <f>'4.  2011-2014 LRAM'!AA401*AA1113</f>
        <v>2811.0893632568391</v>
      </c>
      <c r="AB1116" s="378">
        <f>'4.  2011-2014 LRAM'!AB401*AB1113</f>
        <v>6487.0956376713038</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3350"/>
        <v>14445.058872394746</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11510.913506182787</v>
      </c>
      <c r="AA1117" s="378">
        <f>'4.  2011-2014 LRAM'!AA531*AA1113</f>
        <v>12861.365210981103</v>
      </c>
      <c r="AB1117" s="378">
        <f>'4.  2011-2014 LRAM'!AB531*AB1113</f>
        <v>240.3749494578862</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3350"/>
        <v>24612.65366662178</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351">Y212*Y1113</f>
        <v>0</v>
      </c>
      <c r="Z1118" s="378">
        <f t="shared" si="3351"/>
        <v>6691.0774816752919</v>
      </c>
      <c r="AA1118" s="378">
        <f t="shared" si="3351"/>
        <v>11632.572963415087</v>
      </c>
      <c r="AB1118" s="378">
        <f t="shared" si="3351"/>
        <v>554.59157867424472</v>
      </c>
      <c r="AC1118" s="378">
        <f t="shared" si="3351"/>
        <v>0</v>
      </c>
      <c r="AD1118" s="378">
        <f t="shared" si="3351"/>
        <v>0</v>
      </c>
      <c r="AE1118" s="378">
        <f t="shared" si="3351"/>
        <v>0</v>
      </c>
      <c r="AF1118" s="378">
        <f t="shared" si="3351"/>
        <v>0</v>
      </c>
      <c r="AG1118" s="378">
        <f t="shared" si="3351"/>
        <v>0</v>
      </c>
      <c r="AH1118" s="378">
        <f t="shared" si="3351"/>
        <v>0</v>
      </c>
      <c r="AI1118" s="378">
        <f t="shared" si="3351"/>
        <v>0</v>
      </c>
      <c r="AJ1118" s="378">
        <f t="shared" si="3351"/>
        <v>0</v>
      </c>
      <c r="AK1118" s="378">
        <f t="shared" si="3351"/>
        <v>0</v>
      </c>
      <c r="AL1118" s="378">
        <f t="shared" si="3351"/>
        <v>0</v>
      </c>
      <c r="AM1118" s="626">
        <f t="shared" si="3350"/>
        <v>18878.242023764622</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352">Z395*Z1113</f>
        <v>0</v>
      </c>
      <c r="AA1119" s="378">
        <f t="shared" si="3352"/>
        <v>0</v>
      </c>
      <c r="AB1119" s="378">
        <f t="shared" si="3352"/>
        <v>0</v>
      </c>
      <c r="AC1119" s="378">
        <f t="shared" si="3352"/>
        <v>0</v>
      </c>
      <c r="AD1119" s="378">
        <f t="shared" si="3352"/>
        <v>0</v>
      </c>
      <c r="AE1119" s="378">
        <f t="shared" si="3352"/>
        <v>0</v>
      </c>
      <c r="AF1119" s="378">
        <f t="shared" si="3352"/>
        <v>0</v>
      </c>
      <c r="AG1119" s="378">
        <f t="shared" si="3352"/>
        <v>0</v>
      </c>
      <c r="AH1119" s="378">
        <f t="shared" si="3352"/>
        <v>0</v>
      </c>
      <c r="AI1119" s="378">
        <f t="shared" si="3352"/>
        <v>0</v>
      </c>
      <c r="AJ1119" s="378">
        <f t="shared" si="3352"/>
        <v>0</v>
      </c>
      <c r="AK1119" s="378">
        <f t="shared" si="3352"/>
        <v>0</v>
      </c>
      <c r="AL1119" s="378">
        <f t="shared" si="3352"/>
        <v>0</v>
      </c>
      <c r="AM1119" s="626">
        <f t="shared" si="3350"/>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353">Y578*Y1113</f>
        <v>0</v>
      </c>
      <c r="Z1120" s="378">
        <f t="shared" si="3353"/>
        <v>0</v>
      </c>
      <c r="AA1120" s="378">
        <f t="shared" si="3353"/>
        <v>0</v>
      </c>
      <c r="AB1120" s="378">
        <f t="shared" si="3353"/>
        <v>0</v>
      </c>
      <c r="AC1120" s="378">
        <f t="shared" si="3353"/>
        <v>0</v>
      </c>
      <c r="AD1120" s="378">
        <f t="shared" si="3353"/>
        <v>0</v>
      </c>
      <c r="AE1120" s="378">
        <f t="shared" si="3353"/>
        <v>0</v>
      </c>
      <c r="AF1120" s="378">
        <f t="shared" si="3353"/>
        <v>0</v>
      </c>
      <c r="AG1120" s="378">
        <f t="shared" si="3353"/>
        <v>0</v>
      </c>
      <c r="AH1120" s="378">
        <f t="shared" si="3353"/>
        <v>0</v>
      </c>
      <c r="AI1120" s="378">
        <f t="shared" si="3353"/>
        <v>0</v>
      </c>
      <c r="AJ1120" s="378">
        <f t="shared" si="3353"/>
        <v>0</v>
      </c>
      <c r="AK1120" s="378">
        <f t="shared" si="3353"/>
        <v>0</v>
      </c>
      <c r="AL1120" s="378">
        <f t="shared" si="3353"/>
        <v>0</v>
      </c>
      <c r="AM1120" s="626">
        <f t="shared" si="3350"/>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354">Y761*Y1113</f>
        <v>0</v>
      </c>
      <c r="Z1121" s="378">
        <f t="shared" si="3354"/>
        <v>0</v>
      </c>
      <c r="AA1121" s="378">
        <f t="shared" si="3354"/>
        <v>0</v>
      </c>
      <c r="AB1121" s="378">
        <f t="shared" si="3354"/>
        <v>0</v>
      </c>
      <c r="AC1121" s="378">
        <f t="shared" si="3354"/>
        <v>0</v>
      </c>
      <c r="AD1121" s="378">
        <f t="shared" si="3354"/>
        <v>0</v>
      </c>
      <c r="AE1121" s="378">
        <f t="shared" si="3354"/>
        <v>0</v>
      </c>
      <c r="AF1121" s="378">
        <f t="shared" si="3354"/>
        <v>0</v>
      </c>
      <c r="AG1121" s="378">
        <f t="shared" si="3354"/>
        <v>0</v>
      </c>
      <c r="AH1121" s="378">
        <f t="shared" si="3354"/>
        <v>0</v>
      </c>
      <c r="AI1121" s="378">
        <f t="shared" si="3354"/>
        <v>0</v>
      </c>
      <c r="AJ1121" s="378">
        <f t="shared" si="3354"/>
        <v>0</v>
      </c>
      <c r="AK1121" s="378">
        <f t="shared" si="3354"/>
        <v>0</v>
      </c>
      <c r="AL1121" s="378">
        <f t="shared" si="3354"/>
        <v>0</v>
      </c>
      <c r="AM1121" s="626">
        <f t="shared" si="3350"/>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355">Y944*Y1113</f>
        <v>0</v>
      </c>
      <c r="Z1122" s="378">
        <f t="shared" si="3355"/>
        <v>0</v>
      </c>
      <c r="AA1122" s="378">
        <f t="shared" si="3355"/>
        <v>0</v>
      </c>
      <c r="AB1122" s="378">
        <f t="shared" si="3355"/>
        <v>0</v>
      </c>
      <c r="AC1122" s="378">
        <f t="shared" si="3355"/>
        <v>0</v>
      </c>
      <c r="AD1122" s="378">
        <f t="shared" si="3355"/>
        <v>0</v>
      </c>
      <c r="AE1122" s="378">
        <f t="shared" si="3355"/>
        <v>0</v>
      </c>
      <c r="AF1122" s="378">
        <f t="shared" si="3355"/>
        <v>0</v>
      </c>
      <c r="AG1122" s="378">
        <f t="shared" si="3355"/>
        <v>0</v>
      </c>
      <c r="AH1122" s="378">
        <f t="shared" si="3355"/>
        <v>0</v>
      </c>
      <c r="AI1122" s="378">
        <f t="shared" si="3355"/>
        <v>0</v>
      </c>
      <c r="AJ1122" s="378">
        <f t="shared" si="3355"/>
        <v>0</v>
      </c>
      <c r="AK1122" s="378">
        <f t="shared" si="3355"/>
        <v>0</v>
      </c>
      <c r="AL1122" s="378">
        <f t="shared" si="3355"/>
        <v>0</v>
      </c>
      <c r="AM1122" s="626">
        <f t="shared" si="3350"/>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356">AA1110*AA1113</f>
        <v>0</v>
      </c>
      <c r="AB1123" s="378">
        <f t="shared" si="3356"/>
        <v>0</v>
      </c>
      <c r="AC1123" s="378">
        <f t="shared" si="3356"/>
        <v>0</v>
      </c>
      <c r="AD1123" s="378">
        <f t="shared" si="3356"/>
        <v>0</v>
      </c>
      <c r="AE1123" s="378">
        <f t="shared" si="3356"/>
        <v>0</v>
      </c>
      <c r="AF1123" s="378">
        <f t="shared" si="3356"/>
        <v>0</v>
      </c>
      <c r="AG1123" s="378">
        <f t="shared" si="3356"/>
        <v>0</v>
      </c>
      <c r="AH1123" s="378">
        <f t="shared" si="3356"/>
        <v>0</v>
      </c>
      <c r="AI1123" s="378">
        <f t="shared" si="3356"/>
        <v>0</v>
      </c>
      <c r="AJ1123" s="378">
        <f t="shared" si="3356"/>
        <v>0</v>
      </c>
      <c r="AK1123" s="378">
        <f t="shared" si="3356"/>
        <v>0</v>
      </c>
      <c r="AL1123" s="378">
        <f t="shared" si="3356"/>
        <v>0</v>
      </c>
      <c r="AM1123" s="626">
        <f t="shared" si="3350"/>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357">SUM(Z1114:Z1123)</f>
        <v>31676.470970414914</v>
      </c>
      <c r="AA1124" s="346">
        <f t="shared" si="3357"/>
        <v>47628.45570941054</v>
      </c>
      <c r="AB1124" s="346">
        <f t="shared" si="3357"/>
        <v>12203.723281618726</v>
      </c>
      <c r="AC1124" s="346">
        <f t="shared" si="3357"/>
        <v>0</v>
      </c>
      <c r="AD1124" s="346">
        <f t="shared" si="3357"/>
        <v>0</v>
      </c>
      <c r="AE1124" s="346">
        <f t="shared" si="3357"/>
        <v>0</v>
      </c>
      <c r="AF1124" s="346">
        <f>SUM(AF1114:AF1123)</f>
        <v>0</v>
      </c>
      <c r="AG1124" s="346">
        <f t="shared" ref="AG1124:AL1124" si="3358">SUM(AG1114:AG1123)</f>
        <v>0</v>
      </c>
      <c r="AH1124" s="346">
        <f t="shared" si="3358"/>
        <v>0</v>
      </c>
      <c r="AI1124" s="346">
        <f t="shared" si="3358"/>
        <v>0</v>
      </c>
      <c r="AJ1124" s="346">
        <f t="shared" si="3358"/>
        <v>0</v>
      </c>
      <c r="AK1124" s="346">
        <f t="shared" si="3358"/>
        <v>0</v>
      </c>
      <c r="AL1124" s="346">
        <f t="shared" si="3358"/>
        <v>0</v>
      </c>
      <c r="AM1124" s="407">
        <f>SUM(AM1114:AM1123)</f>
        <v>91508.649961444171</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359">Z1111*Z1113</f>
        <v>5740.4267485798609</v>
      </c>
      <c r="AA1125" s="347">
        <f>AA1111*AA1113</f>
        <v>3870.4139571537494</v>
      </c>
      <c r="AB1125" s="347">
        <f t="shared" si="3359"/>
        <v>0</v>
      </c>
      <c r="AC1125" s="347">
        <f t="shared" si="3359"/>
        <v>0</v>
      </c>
      <c r="AD1125" s="347">
        <f t="shared" si="3359"/>
        <v>0</v>
      </c>
      <c r="AE1125" s="347">
        <f t="shared" si="3359"/>
        <v>0</v>
      </c>
      <c r="AF1125" s="347">
        <f t="shared" ref="AF1125:AL1125" si="3360">AF1111*AF1113</f>
        <v>0</v>
      </c>
      <c r="AG1125" s="347">
        <f t="shared" si="3360"/>
        <v>0</v>
      </c>
      <c r="AH1125" s="347">
        <f t="shared" si="3360"/>
        <v>0</v>
      </c>
      <c r="AI1125" s="347">
        <f t="shared" si="3360"/>
        <v>0</v>
      </c>
      <c r="AJ1125" s="347">
        <f t="shared" si="3360"/>
        <v>0</v>
      </c>
      <c r="AK1125" s="347">
        <f t="shared" si="3360"/>
        <v>0</v>
      </c>
      <c r="AL1125" s="347">
        <f t="shared" si="3360"/>
        <v>0</v>
      </c>
      <c r="AM1125" s="407">
        <f>SUM(Y1125:AL1125)</f>
        <v>9610.8407057336099</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81897.809255710556</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53"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46" zoomScale="130" zoomScaleNormal="130" workbookViewId="0">
      <selection activeCell="I156" sqref="I15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4" t="s">
        <v>653</v>
      </c>
      <c r="D8" s="824"/>
      <c r="E8" s="824"/>
      <c r="F8" s="824"/>
      <c r="G8" s="824"/>
      <c r="H8" s="824"/>
      <c r="I8" s="824"/>
      <c r="J8" s="824"/>
      <c r="K8" s="824"/>
      <c r="L8" s="824"/>
      <c r="M8" s="824"/>
      <c r="N8" s="824"/>
      <c r="O8" s="824"/>
      <c r="P8" s="824"/>
      <c r="Q8" s="824"/>
      <c r="R8" s="824"/>
      <c r="S8" s="824"/>
      <c r="T8" s="105"/>
      <c r="U8" s="105"/>
      <c r="V8" s="105"/>
      <c r="W8" s="105"/>
    </row>
    <row r="9" spans="1:28" s="9" customFormat="1" ht="47.1" customHeight="1">
      <c r="B9" s="55"/>
      <c r="C9" s="787" t="s">
        <v>664</v>
      </c>
      <c r="D9" s="787"/>
      <c r="E9" s="787"/>
      <c r="F9" s="787"/>
      <c r="G9" s="787"/>
      <c r="H9" s="787"/>
      <c r="I9" s="787"/>
      <c r="J9" s="787"/>
      <c r="K9" s="787"/>
      <c r="L9" s="787"/>
      <c r="M9" s="787"/>
      <c r="N9" s="787"/>
      <c r="O9" s="787"/>
      <c r="P9" s="787"/>
      <c r="Q9" s="787"/>
      <c r="R9" s="787"/>
      <c r="S9" s="787"/>
      <c r="T9" s="105"/>
      <c r="U9" s="105"/>
      <c r="V9" s="105"/>
      <c r="W9" s="105"/>
    </row>
    <row r="10" spans="1:28" s="9" customFormat="1" ht="38.1" customHeight="1">
      <c r="B10" s="88"/>
      <c r="C10" s="808" t="s">
        <v>665</v>
      </c>
      <c r="D10" s="787"/>
      <c r="E10" s="787"/>
      <c r="F10" s="787"/>
      <c r="G10" s="787"/>
      <c r="H10" s="787"/>
      <c r="I10" s="787"/>
      <c r="J10" s="787"/>
      <c r="K10" s="787"/>
      <c r="L10" s="787"/>
      <c r="M10" s="787"/>
      <c r="N10" s="787"/>
      <c r="O10" s="787"/>
      <c r="P10" s="787"/>
      <c r="Q10" s="787"/>
      <c r="R10" s="787"/>
      <c r="S10" s="78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3" t="s">
        <v>235</v>
      </c>
      <c r="C12" s="823"/>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999 kW</v>
      </c>
      <c r="L14" s="204" t="str">
        <f>'1.  LRAMVA Summary'!G52</f>
        <v>GS&gt;1000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-1.2966647833930331</v>
      </c>
      <c r="J16" s="211">
        <f>SUM('1.  LRAMVA Summary'!E$54:E$55)*(MONTH($E16)-1)/12*$H16</f>
        <v>0.16211269759965308</v>
      </c>
      <c r="K16" s="211">
        <f>SUM('1.  LRAMVA Summary'!F$54:F$55)*(MONTH($E16)-1)/12*$H16</f>
        <v>1.524713720708391</v>
      </c>
      <c r="L16" s="211">
        <f>SUM('1.  LRAMVA Summary'!G$54:G$55)*(MONTH($E16)-1)/12*$H16</f>
        <v>0.40628172332389811</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0.79644335823890888</v>
      </c>
    </row>
    <row r="17" spans="2:23" s="9" customFormat="1">
      <c r="B17" s="213" t="s">
        <v>46</v>
      </c>
      <c r="C17" s="213">
        <v>1.47E-2</v>
      </c>
      <c r="D17" s="206"/>
      <c r="E17" s="207">
        <v>40603</v>
      </c>
      <c r="F17" s="208">
        <v>2011</v>
      </c>
      <c r="G17" s="209" t="s">
        <v>65</v>
      </c>
      <c r="H17" s="210">
        <f>C$15/12</f>
        <v>1.225E-3</v>
      </c>
      <c r="I17" s="211">
        <f>SUM('1.  LRAMVA Summary'!D$54:D$55)*(MONTH($E17)-1)/12*$H17</f>
        <v>-2.5933295667860663</v>
      </c>
      <c r="J17" s="211">
        <f>SUM('1.  LRAMVA Summary'!E$54:E$55)*(MONTH($E17)-1)/12*$H17</f>
        <v>0.32422539519930615</v>
      </c>
      <c r="K17" s="211">
        <f>SUM('1.  LRAMVA Summary'!F$54:F$55)*(MONTH($E17)-1)/12*$H17</f>
        <v>3.0494274414167819</v>
      </c>
      <c r="L17" s="211">
        <f>SUM('1.  LRAMVA Summary'!G$54:G$55)*(MONTH($E17)-1)/12*$H17</f>
        <v>0.81256344664779623</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1.5928867164778178</v>
      </c>
    </row>
    <row r="18" spans="2:23" s="9" customFormat="1">
      <c r="B18" s="213" t="s">
        <v>47</v>
      </c>
      <c r="C18" s="213">
        <v>1.47E-2</v>
      </c>
      <c r="D18" s="206"/>
      <c r="E18" s="214">
        <v>40634</v>
      </c>
      <c r="F18" s="208">
        <v>2011</v>
      </c>
      <c r="G18" s="215" t="s">
        <v>66</v>
      </c>
      <c r="H18" s="210">
        <f>C$16/12</f>
        <v>1.225E-3</v>
      </c>
      <c r="I18" s="211">
        <f>SUM('1.  LRAMVA Summary'!D$54:D$55)*(MONTH($E18)-1)/12*$H18</f>
        <v>-3.8899943501790988</v>
      </c>
      <c r="J18" s="211">
        <f>SUM('1.  LRAMVA Summary'!E$54:E$55)*(MONTH($E18)-1)/12*$H18</f>
        <v>0.48633809279895918</v>
      </c>
      <c r="K18" s="211">
        <f>SUM('1.  LRAMVA Summary'!F$54:F$55)*(MONTH($E18)-1)/12*$H18</f>
        <v>4.5741411621251729</v>
      </c>
      <c r="L18" s="211">
        <f>SUM('1.  LRAMVA Summary'!G$54:G$55)*(MONTH($E18)-1)/12*$H18</f>
        <v>1.2188451699716942</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2.3893300747167272</v>
      </c>
    </row>
    <row r="19" spans="2:23" s="9" customFormat="1">
      <c r="B19" s="213" t="s">
        <v>48</v>
      </c>
      <c r="C19" s="213">
        <v>1.47E-2</v>
      </c>
      <c r="D19" s="206"/>
      <c r="E19" s="214">
        <v>40664</v>
      </c>
      <c r="F19" s="208">
        <v>2011</v>
      </c>
      <c r="G19" s="215" t="s">
        <v>66</v>
      </c>
      <c r="H19" s="210">
        <f>C$16/12</f>
        <v>1.225E-3</v>
      </c>
      <c r="I19" s="211">
        <f>SUM('1.  LRAMVA Summary'!D$54:D$55)*(MONTH($E19)-1)/12*$H19</f>
        <v>-5.1866591335721326</v>
      </c>
      <c r="J19" s="211">
        <f>SUM('1.  LRAMVA Summary'!E$54:E$55)*(MONTH($E19)-1)/12*$H19</f>
        <v>0.64845079039861231</v>
      </c>
      <c r="K19" s="211">
        <f>SUM('1.  LRAMVA Summary'!F$54:F$55)*(MONTH($E19)-1)/12*$H19</f>
        <v>6.0988548828335638</v>
      </c>
      <c r="L19" s="211">
        <f>SUM('1.  LRAMVA Summary'!G$54:G$55)*(MONTH($E19)-1)/12*$H19</f>
        <v>1.6251268932955925</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3.1857734329556355</v>
      </c>
    </row>
    <row r="20" spans="2:23" s="9" customFormat="1">
      <c r="B20" s="213" t="s">
        <v>49</v>
      </c>
      <c r="C20" s="213">
        <v>1.47E-2</v>
      </c>
      <c r="D20" s="206"/>
      <c r="E20" s="214">
        <v>40695</v>
      </c>
      <c r="F20" s="208">
        <v>2011</v>
      </c>
      <c r="G20" s="215" t="s">
        <v>66</v>
      </c>
      <c r="H20" s="210">
        <f>C$16/12</f>
        <v>1.225E-3</v>
      </c>
      <c r="I20" s="211">
        <f>SUM('1.  LRAMVA Summary'!D$54:D$55)*(MONTH($E20)-1)/12*$H20</f>
        <v>-6.4833239169651655</v>
      </c>
      <c r="J20" s="211">
        <f>SUM('1.  LRAMVA Summary'!E$54:E$55)*(MONTH($E20)-1)/12*$H20</f>
        <v>0.81056348799826528</v>
      </c>
      <c r="K20" s="211">
        <f>SUM('1.  LRAMVA Summary'!F$54:F$55)*(MONTH($E20)-1)/12*$H20</f>
        <v>7.6235686035419548</v>
      </c>
      <c r="L20" s="211">
        <f>SUM('1.  LRAMVA Summary'!G$54:G$55)*(MONTH($E20)-1)/12*$H20</f>
        <v>2.0314086166194905</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3.9822167911945447</v>
      </c>
    </row>
    <row r="21" spans="2:23" s="9" customFormat="1">
      <c r="B21" s="213" t="s">
        <v>50</v>
      </c>
      <c r="C21" s="213">
        <v>1.47E-2</v>
      </c>
      <c r="D21" s="206"/>
      <c r="E21" s="214">
        <v>40725</v>
      </c>
      <c r="F21" s="208">
        <v>2011</v>
      </c>
      <c r="G21" s="215" t="s">
        <v>68</v>
      </c>
      <c r="H21" s="210">
        <f>C$17/12</f>
        <v>1.225E-3</v>
      </c>
      <c r="I21" s="211">
        <f>SUM('1.  LRAMVA Summary'!D$54:D$55)*(MONTH($E21)-1)/12*$H21</f>
        <v>-7.7799887003581976</v>
      </c>
      <c r="J21" s="211">
        <f>SUM('1.  LRAMVA Summary'!E$54:E$55)*(MONTH($E21)-1)/12*$H21</f>
        <v>0.97267618559791835</v>
      </c>
      <c r="K21" s="211">
        <f>SUM('1.  LRAMVA Summary'!F$54:F$55)*(MONTH($E21)-1)/12*$H21</f>
        <v>9.1482823242503457</v>
      </c>
      <c r="L21" s="211">
        <f>SUM('1.  LRAMVA Summary'!G$54:G$55)*(MONTH($E21)-1)/12*$H21</f>
        <v>2.4376903399433885</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4.7786601494334544</v>
      </c>
    </row>
    <row r="22" spans="2:23" s="9" customFormat="1">
      <c r="B22" s="213" t="s">
        <v>51</v>
      </c>
      <c r="C22" s="213">
        <v>1.47E-2</v>
      </c>
      <c r="D22" s="206"/>
      <c r="E22" s="214">
        <v>40756</v>
      </c>
      <c r="F22" s="208">
        <v>2011</v>
      </c>
      <c r="G22" s="215" t="s">
        <v>68</v>
      </c>
      <c r="H22" s="210">
        <f>C$17/12</f>
        <v>1.225E-3</v>
      </c>
      <c r="I22" s="211">
        <f>SUM('1.  LRAMVA Summary'!D$54:D$55)*(MONTH($E22)-1)/12*$H22</f>
        <v>-9.0766534837512314</v>
      </c>
      <c r="J22" s="211">
        <f>SUM('1.  LRAMVA Summary'!E$54:E$55)*(MONTH($E22)-1)/12*$H22</f>
        <v>1.1347888831975714</v>
      </c>
      <c r="K22" s="211">
        <f>SUM('1.  LRAMVA Summary'!F$54:F$55)*(MONTH($E22)-1)/12*$H22</f>
        <v>10.672996044958737</v>
      </c>
      <c r="L22" s="211">
        <f>SUM('1.  LRAMVA Summary'!G$54:G$55)*(MONTH($E22)-1)/12*$H22</f>
        <v>2.8439720632672865</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5.5751035076723632</v>
      </c>
    </row>
    <row r="23" spans="2:23" s="9" customFormat="1">
      <c r="B23" s="213" t="s">
        <v>52</v>
      </c>
      <c r="C23" s="213">
        <v>1.47E-2</v>
      </c>
      <c r="D23" s="206"/>
      <c r="E23" s="214">
        <v>40787</v>
      </c>
      <c r="F23" s="208">
        <v>2011</v>
      </c>
      <c r="G23" s="215" t="s">
        <v>68</v>
      </c>
      <c r="H23" s="210">
        <f>C$17/12</f>
        <v>1.225E-3</v>
      </c>
      <c r="I23" s="211">
        <f>SUM('1.  LRAMVA Summary'!D$54:D$55)*(MONTH($E23)-1)/12*$H23</f>
        <v>-10.373318267144265</v>
      </c>
      <c r="J23" s="211">
        <f>SUM('1.  LRAMVA Summary'!E$54:E$55)*(MONTH($E23)-1)/12*$H23</f>
        <v>1.2969015807972246</v>
      </c>
      <c r="K23" s="211">
        <f>SUM('1.  LRAMVA Summary'!F$54:F$55)*(MONTH($E23)-1)/12*$H23</f>
        <v>12.197709765667128</v>
      </c>
      <c r="L23" s="211">
        <f>SUM('1.  LRAMVA Summary'!G$54:G$55)*(MONTH($E23)-1)/12*$H23</f>
        <v>3.2502537865911849</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6.3715468659112711</v>
      </c>
    </row>
    <row r="24" spans="2:23" s="9" customFormat="1">
      <c r="B24" s="213" t="s">
        <v>53</v>
      </c>
      <c r="C24" s="213">
        <v>1.47E-2</v>
      </c>
      <c r="D24" s="206"/>
      <c r="E24" s="214">
        <v>40817</v>
      </c>
      <c r="F24" s="208">
        <v>2011</v>
      </c>
      <c r="G24" s="215" t="s">
        <v>69</v>
      </c>
      <c r="H24" s="210">
        <f>C$18/12</f>
        <v>1.225E-3</v>
      </c>
      <c r="I24" s="211">
        <f>SUM('1.  LRAMVA Summary'!D$54:D$55)*(MONTH($E24)-1)/12*$H24</f>
        <v>-11.669983050537299</v>
      </c>
      <c r="J24" s="211">
        <f>SUM('1.  LRAMVA Summary'!E$54:E$55)*(MONTH($E24)-1)/12*$H24</f>
        <v>1.4590142783968776</v>
      </c>
      <c r="K24" s="211">
        <f>SUM('1.  LRAMVA Summary'!F$54:F$55)*(MONTH($E24)-1)/12*$H24</f>
        <v>13.722423486375519</v>
      </c>
      <c r="L24" s="211">
        <f>SUM('1.  LRAMVA Summary'!G$54:G$55)*(MONTH($E24)-1)/12*$H24</f>
        <v>3.6565355099150834</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7.1679902241501798</v>
      </c>
    </row>
    <row r="25" spans="2:23" s="9" customFormat="1">
      <c r="B25" s="213" t="s">
        <v>54</v>
      </c>
      <c r="C25" s="213">
        <v>1.47E-2</v>
      </c>
      <c r="D25" s="206"/>
      <c r="E25" s="214">
        <v>40848</v>
      </c>
      <c r="F25" s="208">
        <v>2011</v>
      </c>
      <c r="G25" s="215" t="s">
        <v>69</v>
      </c>
      <c r="H25" s="210">
        <f>C$18/12</f>
        <v>1.225E-3</v>
      </c>
      <c r="I25" s="211">
        <f>SUM('1.  LRAMVA Summary'!D$54:D$55)*(MONTH($E25)-1)/12*$H25</f>
        <v>-12.966647833930331</v>
      </c>
      <c r="J25" s="211">
        <f>SUM('1.  LRAMVA Summary'!E$54:E$55)*(MONTH($E25)-1)/12*$H25</f>
        <v>1.6211269759965306</v>
      </c>
      <c r="K25" s="211">
        <f>SUM('1.  LRAMVA Summary'!F$54:F$55)*(MONTH($E25)-1)/12*$H25</f>
        <v>15.24713720708391</v>
      </c>
      <c r="L25" s="211">
        <f>SUM('1.  LRAMVA Summary'!G$54:G$55)*(MONTH($E25)-1)/12*$H25</f>
        <v>4.0628172332389809</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7.9644335823890895</v>
      </c>
    </row>
    <row r="26" spans="2:23" s="9" customFormat="1">
      <c r="B26" s="213" t="s">
        <v>55</v>
      </c>
      <c r="C26" s="213">
        <v>1.47E-2</v>
      </c>
      <c r="D26" s="206"/>
      <c r="E26" s="214">
        <v>40878</v>
      </c>
      <c r="F26" s="208">
        <v>2011</v>
      </c>
      <c r="G26" s="215" t="s">
        <v>69</v>
      </c>
      <c r="H26" s="210">
        <f>C$18/12</f>
        <v>1.225E-3</v>
      </c>
      <c r="I26" s="211">
        <f>SUM('1.  LRAMVA Summary'!D$54:D$55)*(MONTH($E26)-1)/12*$H26</f>
        <v>-14.263312617323365</v>
      </c>
      <c r="J26" s="211">
        <f>SUM('1.  LRAMVA Summary'!E$54:E$55)*(MONTH($E26)-1)/12*$H26</f>
        <v>1.7832396735961835</v>
      </c>
      <c r="K26" s="211">
        <f>SUM('1.  LRAMVA Summary'!F$54:F$55)*(MONTH($E26)-1)/12*$H26</f>
        <v>16.7718509277923</v>
      </c>
      <c r="L26" s="211">
        <f>SUM('1.  LRAMVA Summary'!G$54:G$55)*(MONTH($E26)-1)/12*$H26</f>
        <v>4.4690989565628785</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8.7608769406279983</v>
      </c>
    </row>
    <row r="27" spans="2:23" s="9" customFormat="1" ht="15.75" thickBot="1">
      <c r="B27" s="213" t="s">
        <v>56</v>
      </c>
      <c r="C27" s="213">
        <v>1.47E-2</v>
      </c>
      <c r="D27" s="206"/>
      <c r="E27" s="216" t="s">
        <v>461</v>
      </c>
      <c r="F27" s="216"/>
      <c r="G27" s="217"/>
      <c r="H27" s="218"/>
      <c r="I27" s="219">
        <f>SUM(I15:I26)</f>
        <v>-85.579875703940175</v>
      </c>
      <c r="J27" s="219">
        <f t="shared" ref="J27:O27" si="1">SUM(J15:J26)</f>
        <v>10.699438041577102</v>
      </c>
      <c r="K27" s="219">
        <f t="shared" si="1"/>
        <v>100.6311055667538</v>
      </c>
      <c r="L27" s="219">
        <f t="shared" si="1"/>
        <v>26.814593739377273</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52.565261643767982</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-85.579875703940175</v>
      </c>
      <c r="J29" s="228">
        <f t="shared" ref="J29:M29" si="3">J27+J28</f>
        <v>10.699438041577102</v>
      </c>
      <c r="K29" s="228">
        <f t="shared" si="3"/>
        <v>100.6311055667538</v>
      </c>
      <c r="L29" s="228">
        <f t="shared" si="3"/>
        <v>26.814593739377273</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52.565261643767982</v>
      </c>
    </row>
    <row r="30" spans="2:23" s="9" customFormat="1">
      <c r="B30" s="213" t="s">
        <v>59</v>
      </c>
      <c r="C30" s="213">
        <v>1.47E-2</v>
      </c>
      <c r="D30" s="206"/>
      <c r="E30" s="214">
        <v>40909</v>
      </c>
      <c r="F30" s="214" t="s">
        <v>178</v>
      </c>
      <c r="G30" s="215" t="s">
        <v>65</v>
      </c>
      <c r="H30" s="229">
        <f>C$19/12</f>
        <v>1.225E-3</v>
      </c>
      <c r="I30" s="230">
        <f>(SUM('1.  LRAMVA Summary'!D$54:D$56)+SUM('1.  LRAMVA Summary'!D$57:D$58)*(MONTH($E30)-1)/12)*$H30</f>
        <v>-15.559977400716397</v>
      </c>
      <c r="J30" s="230">
        <f>(SUM('1.  LRAMVA Summary'!E$54:E$56)+SUM('1.  LRAMVA Summary'!E$57:E$58)*(MONTH($E30)-1)/12)*$H30</f>
        <v>1.9453523711958367</v>
      </c>
      <c r="K30" s="230">
        <f>(SUM('1.  LRAMVA Summary'!F$54:F$56)+SUM('1.  LRAMVA Summary'!F$57:F$58)*(MONTH($E30)-1)/12)*$H30</f>
        <v>18.296564648500691</v>
      </c>
      <c r="L30" s="230">
        <f>(SUM('1.  LRAMVA Summary'!G$54:G$56)+SUM('1.  LRAMVA Summary'!G$57:G$58)*(MONTH($E30)-1)/12)*$H30</f>
        <v>4.8753806798867769</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9.5573202988669088</v>
      </c>
    </row>
    <row r="31" spans="2:23" s="9" customFormat="1">
      <c r="B31" s="213" t="s">
        <v>60</v>
      </c>
      <c r="C31" s="213">
        <v>1.47E-2</v>
      </c>
      <c r="D31" s="206"/>
      <c r="E31" s="214">
        <v>40940</v>
      </c>
      <c r="F31" s="214" t="s">
        <v>178</v>
      </c>
      <c r="G31" s="215" t="s">
        <v>65</v>
      </c>
      <c r="H31" s="229">
        <f>C$19/12</f>
        <v>1.225E-3</v>
      </c>
      <c r="I31" s="230">
        <f>(SUM('1.  LRAMVA Summary'!D$54:D$56)+SUM('1.  LRAMVA Summary'!D$57:D$58)*(MONTH($E31)-1)/12)*$H31</f>
        <v>-16.232333930930388</v>
      </c>
      <c r="J31" s="230">
        <f>(SUM('1.  LRAMVA Summary'!E$54:E$56)+SUM('1.  LRAMVA Summary'!E$57:E$58)*(MONTH($E31)-1)/12)*$H31</f>
        <v>2.7688357760479145</v>
      </c>
      <c r="K31" s="230">
        <f>(SUM('1.  LRAMVA Summary'!F$54:F$56)+SUM('1.  LRAMVA Summary'!F$57:F$58)*(MONTH($E31)-1)/12)*$H31</f>
        <v>20.188583143097897</v>
      </c>
      <c r="L31" s="230">
        <f>(SUM('1.  LRAMVA Summary'!G$54:G$56)+SUM('1.  LRAMVA Summary'!G$57:G$58)*(MONTH($E31)-1)/12)*$H31</f>
        <v>5.6669173539873174</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12.392002342202742</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-16.904690461144376</v>
      </c>
      <c r="J32" s="230">
        <f>(SUM('1.  LRAMVA Summary'!E$54:E$56)+SUM('1.  LRAMVA Summary'!E$57:E$58)*(MONTH($E32)-1)/12)*$H32</f>
        <v>3.5923191808999921</v>
      </c>
      <c r="K32" s="230">
        <f>(SUM('1.  LRAMVA Summary'!F$54:F$56)+SUM('1.  LRAMVA Summary'!F$57:F$58)*(MONTH($E32)-1)/12)*$H32</f>
        <v>22.080601637695104</v>
      </c>
      <c r="L32" s="230">
        <f>(SUM('1.  LRAMVA Summary'!G$54:G$56)+SUM('1.  LRAMVA Summary'!G$57:G$58)*(MONTH($E32)-1)/12)*$H32</f>
        <v>6.458454028087858</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15.226684385538576</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-17.577046991358369</v>
      </c>
      <c r="J33" s="230">
        <f>(SUM('1.  LRAMVA Summary'!E$54:E$56)+SUM('1.  LRAMVA Summary'!E$57:E$58)*(MONTH($E33)-1)/12)*$H33</f>
        <v>4.4158025857520693</v>
      </c>
      <c r="K33" s="230">
        <f>(SUM('1.  LRAMVA Summary'!F$54:F$56)+SUM('1.  LRAMVA Summary'!F$57:F$58)*(MONTH($E33)-1)/12)*$H33</f>
        <v>23.972620132292306</v>
      </c>
      <c r="L33" s="230">
        <f>(SUM('1.  LRAMVA Summary'!G$54:G$56)+SUM('1.  LRAMVA Summary'!G$57:G$58)*(MONTH($E33)-1)/12)*$H33</f>
        <v>7.2499907021883994</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18.061366428874404</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-18.249403521572358</v>
      </c>
      <c r="J34" s="230">
        <f>(SUM('1.  LRAMVA Summary'!E$54:E$56)+SUM('1.  LRAMVA Summary'!E$57:E$58)*(MONTH($E34)-1)/12)*$H34</f>
        <v>5.2392859906041478</v>
      </c>
      <c r="K34" s="230">
        <f>(SUM('1.  LRAMVA Summary'!F$54:F$56)+SUM('1.  LRAMVA Summary'!F$57:F$58)*(MONTH($E34)-1)/12)*$H34</f>
        <v>25.864638626889509</v>
      </c>
      <c r="L34" s="230">
        <f>(SUM('1.  LRAMVA Summary'!G$54:G$56)+SUM('1.  LRAMVA Summary'!G$57:G$58)*(MONTH($E34)-1)/12)*$H34</f>
        <v>8.0415273762889399</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20.896048472210239</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-18.921760051786347</v>
      </c>
      <c r="J35" s="230">
        <f>(SUM('1.  LRAMVA Summary'!E$54:E$56)+SUM('1.  LRAMVA Summary'!E$57:E$58)*(MONTH($E35)-1)/12)*$H35</f>
        <v>6.0627693954562263</v>
      </c>
      <c r="K35" s="230">
        <f>(SUM('1.  LRAMVA Summary'!F$54:F$56)+SUM('1.  LRAMVA Summary'!F$57:F$58)*(MONTH($E35)-1)/12)*$H35</f>
        <v>27.756657121486715</v>
      </c>
      <c r="L35" s="230">
        <f>(SUM('1.  LRAMVA Summary'!G$54:G$56)+SUM('1.  LRAMVA Summary'!G$57:G$58)*(MONTH($E35)-1)/12)*$H35</f>
        <v>8.8330640503894795</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23.730730515546071</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-19.594116582000339</v>
      </c>
      <c r="J36" s="230">
        <f>(SUM('1.  LRAMVA Summary'!E$54:E$56)+SUM('1.  LRAMVA Summary'!E$57:E$58)*(MONTH($E36)-1)/12)*$H36</f>
        <v>6.8862528003083021</v>
      </c>
      <c r="K36" s="230">
        <f>(SUM('1.  LRAMVA Summary'!F$54:F$56)+SUM('1.  LRAMVA Summary'!F$57:F$58)*(MONTH($E36)-1)/12)*$H36</f>
        <v>29.648675616083921</v>
      </c>
      <c r="L36" s="230">
        <f>(SUM('1.  LRAMVA Summary'!G$54:G$56)+SUM('1.  LRAMVA Summary'!G$57:G$58)*(MONTH($E36)-1)/12)*$H36</f>
        <v>9.6246007244900227</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26.565412558881906</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-20.266473112214328</v>
      </c>
      <c r="J37" s="230">
        <f>(SUM('1.  LRAMVA Summary'!E$54:E$56)+SUM('1.  LRAMVA Summary'!E$57:E$58)*(MONTH($E37)-1)/12)*$H37</f>
        <v>7.7097362051603806</v>
      </c>
      <c r="K37" s="230">
        <f>(SUM('1.  LRAMVA Summary'!F$54:F$56)+SUM('1.  LRAMVA Summary'!F$57:F$58)*(MONTH($E37)-1)/12)*$H37</f>
        <v>31.540694110681127</v>
      </c>
      <c r="L37" s="230">
        <f>(SUM('1.  LRAMVA Summary'!G$54:G$56)+SUM('1.  LRAMVA Summary'!G$57:G$58)*(MONTH($E37)-1)/12)*$H37</f>
        <v>10.416137398590562</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29.400094602217742</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-20.93882964242832</v>
      </c>
      <c r="J38" s="230">
        <f>(SUM('1.  LRAMVA Summary'!E$54:E$56)+SUM('1.  LRAMVA Summary'!E$57:E$58)*(MONTH($E38)-1)/12)*$H38</f>
        <v>8.5332196100124573</v>
      </c>
      <c r="K38" s="230">
        <f>(SUM('1.  LRAMVA Summary'!F$54:F$56)+SUM('1.  LRAMVA Summary'!F$57:F$58)*(MONTH($E38)-1)/12)*$H38</f>
        <v>33.432712605278333</v>
      </c>
      <c r="L38" s="230">
        <f>(SUM('1.  LRAMVA Summary'!G$54:G$56)+SUM('1.  LRAMVA Summary'!G$57:G$58)*(MONTH($E38)-1)/12)*$H38</f>
        <v>11.2076740726911</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32.234776645553566</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-21.611186172642309</v>
      </c>
      <c r="J39" s="230">
        <f>(SUM('1.  LRAMVA Summary'!E$54:E$56)+SUM('1.  LRAMVA Summary'!E$57:E$58)*(MONTH($E39)-1)/12)*$H39</f>
        <v>9.3567030148645358</v>
      </c>
      <c r="K39" s="230">
        <f>(SUM('1.  LRAMVA Summary'!F$54:F$56)+SUM('1.  LRAMVA Summary'!F$57:F$58)*(MONTH($E39)-1)/12)*$H39</f>
        <v>35.324731099875535</v>
      </c>
      <c r="L39" s="230">
        <f>(SUM('1.  LRAMVA Summary'!G$54:G$56)+SUM('1.  LRAMVA Summary'!G$57:G$58)*(MONTH($E39)-1)/12)*$H39</f>
        <v>11.999210746791643</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35.069458688889405</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-22.283542702856298</v>
      </c>
      <c r="J40" s="230">
        <f>(SUM('1.  LRAMVA Summary'!E$54:E$56)+SUM('1.  LRAMVA Summary'!E$57:E$58)*(MONTH($E40)-1)/12)*$H40</f>
        <v>10.180186419716614</v>
      </c>
      <c r="K40" s="230">
        <f>(SUM('1.  LRAMVA Summary'!F$54:F$56)+SUM('1.  LRAMVA Summary'!F$57:F$58)*(MONTH($E40)-1)/12)*$H40</f>
        <v>37.216749594472738</v>
      </c>
      <c r="L40" s="230">
        <f>(SUM('1.  LRAMVA Summary'!G$54:G$56)+SUM('1.  LRAMVA Summary'!G$57:G$58)*(MONTH($E40)-1)/12)*$H40</f>
        <v>12.790747420892181</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37.904140732225237</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-22.955899233070291</v>
      </c>
      <c r="J41" s="230">
        <f>(SUM('1.  LRAMVA Summary'!E$54:E$56)+SUM('1.  LRAMVA Summary'!E$57:E$58)*(MONTH($E41)-1)/12)*$H41</f>
        <v>11.003669824568691</v>
      </c>
      <c r="K41" s="230">
        <f>(SUM('1.  LRAMVA Summary'!F$54:F$56)+SUM('1.  LRAMVA Summary'!F$57:F$58)*(MONTH($E41)-1)/12)*$H41</f>
        <v>39.108768089069947</v>
      </c>
      <c r="L41" s="230">
        <f>(SUM('1.  LRAMVA Summary'!G$54:G$56)+SUM('1.  LRAMVA Summary'!G$57:G$58)*(MONTH($E41)-1)/12)*$H41</f>
        <v>13.582284094992724</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40.738822775561069</v>
      </c>
    </row>
    <row r="42" spans="2:23" s="9" customFormat="1" ht="15.75" thickBot="1">
      <c r="B42" s="213" t="s">
        <v>80</v>
      </c>
      <c r="C42" s="727">
        <v>1.4999999999999999E-2</v>
      </c>
      <c r="D42" s="206"/>
      <c r="E42" s="216" t="s">
        <v>462</v>
      </c>
      <c r="F42" s="216"/>
      <c r="G42" s="217"/>
      <c r="H42" s="234"/>
      <c r="I42" s="219">
        <f>SUM(I29:I41)</f>
        <v>-316.67513550666035</v>
      </c>
      <c r="J42" s="219">
        <f t="shared" ref="J42:O42" si="6">SUM(J29:J41)</f>
        <v>88.39357121616429</v>
      </c>
      <c r="K42" s="219">
        <f t="shared" si="6"/>
        <v>445.06310199217751</v>
      </c>
      <c r="L42" s="219">
        <f t="shared" si="6"/>
        <v>137.5605823886543</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354.34212009033587</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-316.67513550666035</v>
      </c>
      <c r="J44" s="228">
        <f t="shared" si="8"/>
        <v>88.39357121616429</v>
      </c>
      <c r="K44" s="228">
        <f t="shared" si="8"/>
        <v>445.06310199217751</v>
      </c>
      <c r="L44" s="228">
        <f t="shared" si="8"/>
        <v>137.5605823886543</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354.34212009033587</v>
      </c>
    </row>
    <row r="45" spans="2:23" s="9" customFormat="1">
      <c r="B45" s="213" t="s">
        <v>83</v>
      </c>
      <c r="C45" s="727">
        <v>1.89E-2</v>
      </c>
      <c r="D45" s="206"/>
      <c r="E45" s="214">
        <v>41275</v>
      </c>
      <c r="F45" s="214" t="s">
        <v>179</v>
      </c>
      <c r="G45" s="215" t="s">
        <v>65</v>
      </c>
      <c r="H45" s="232">
        <f>C$23/12</f>
        <v>1.225E-3</v>
      </c>
      <c r="I45" s="230">
        <f>(SUM('1.  LRAMVA Summary'!D$54:D$59)+SUM('1.  LRAMVA Summary'!D$60:D$61)*(MONTH($E45)-1)/12)*$H45</f>
        <v>-23.62825576328428</v>
      </c>
      <c r="J45" s="230">
        <f>(SUM('1.  LRAMVA Summary'!E$54:E$59)+SUM('1.  LRAMVA Summary'!E$60:E$61)*(MONTH($E45)-1)/12)*$H45</f>
        <v>11.82715322942077</v>
      </c>
      <c r="K45" s="230">
        <f>(SUM('1.  LRAMVA Summary'!F$54:F$59)+SUM('1.  LRAMVA Summary'!F$60:F$61)*(MONTH($E45)-1)/12)*$H45</f>
        <v>41.000786583667143</v>
      </c>
      <c r="L45" s="230">
        <f>(SUM('1.  LRAMVA Summary'!G$54:G$59)+SUM('1.  LRAMVA Summary'!G$60:G$61)*(MONTH($E45)-1)/12)*$H45</f>
        <v>14.373820769093264</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43.573504818896893</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-23.677864272889206</v>
      </c>
      <c r="J46" s="230">
        <f>(SUM('1.  LRAMVA Summary'!E$54:E$59)+SUM('1.  LRAMVA Summary'!E$60:E$61)*(MONTH($E46)-1)/12)*$H46</f>
        <v>13.416078053980074</v>
      </c>
      <c r="K46" s="230">
        <f>(SUM('1.  LRAMVA Summary'!F$54:F$59)+SUM('1.  LRAMVA Summary'!F$60:F$61)*(MONTH($E46)-1)/12)*$H46</f>
        <v>43.304530652035567</v>
      </c>
      <c r="L46" s="230">
        <f>(SUM('1.  LRAMVA Summary'!G$54:G$59)+SUM('1.  LRAMVA Summary'!G$60:G$61)*(MONTH($E46)-1)/12)*$H46</f>
        <v>15.987904172348747</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49.030648605475186</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-23.727472782494125</v>
      </c>
      <c r="J47" s="230">
        <f>(SUM('1.  LRAMVA Summary'!E$54:E$59)+SUM('1.  LRAMVA Summary'!E$60:E$61)*(MONTH($E47)-1)/12)*$H47</f>
        <v>15.005002878539377</v>
      </c>
      <c r="K47" s="230">
        <f>(SUM('1.  LRAMVA Summary'!F$54:F$59)+SUM('1.  LRAMVA Summary'!F$60:F$61)*(MONTH($E47)-1)/12)*$H47</f>
        <v>45.608274720403983</v>
      </c>
      <c r="L47" s="230">
        <f>(SUM('1.  LRAMVA Summary'!G$54:G$59)+SUM('1.  LRAMVA Summary'!G$60:G$61)*(MONTH($E47)-1)/12)*$H47</f>
        <v>17.60198757560423</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54.487792392053464</v>
      </c>
    </row>
    <row r="48" spans="2:23" s="9" customFormat="1">
      <c r="B48" s="213" t="s">
        <v>86</v>
      </c>
      <c r="C48" s="743">
        <v>2.18E-2</v>
      </c>
      <c r="D48" s="206"/>
      <c r="E48" s="214">
        <v>41365</v>
      </c>
      <c r="F48" s="214" t="s">
        <v>179</v>
      </c>
      <c r="G48" s="215" t="s">
        <v>66</v>
      </c>
      <c r="H48" s="232">
        <f>C$24/12</f>
        <v>1.225E-3</v>
      </c>
      <c r="I48" s="230">
        <f>(SUM('1.  LRAMVA Summary'!D$54:D$59)+SUM('1.  LRAMVA Summary'!D$60:D$61)*(MONTH($E48)-1)/12)*$H48</f>
        <v>-23.777081292099052</v>
      </c>
      <c r="J48" s="230">
        <f>(SUM('1.  LRAMVA Summary'!E$54:E$59)+SUM('1.  LRAMVA Summary'!E$60:E$61)*(MONTH($E48)-1)/12)*$H48</f>
        <v>16.593927703098679</v>
      </c>
      <c r="K48" s="230">
        <f>(SUM('1.  LRAMVA Summary'!F$54:F$59)+SUM('1.  LRAMVA Summary'!F$60:F$61)*(MONTH($E48)-1)/12)*$H48</f>
        <v>47.912018788772407</v>
      </c>
      <c r="L48" s="230">
        <f>(SUM('1.  LRAMVA Summary'!G$54:G$59)+SUM('1.  LRAMVA Summary'!G$60:G$61)*(MONTH($E48)-1)/12)*$H48</f>
        <v>19.216070978859712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59.944936178631743</v>
      </c>
    </row>
    <row r="49" spans="1:23" s="9" customFormat="1">
      <c r="B49" s="213" t="s">
        <v>87</v>
      </c>
      <c r="C49" s="743">
        <v>2.18E-2</v>
      </c>
      <c r="D49" s="206"/>
      <c r="E49" s="214">
        <v>41395</v>
      </c>
      <c r="F49" s="214" t="s">
        <v>179</v>
      </c>
      <c r="G49" s="215" t="s">
        <v>66</v>
      </c>
      <c r="H49" s="229">
        <f>C$24/12</f>
        <v>1.225E-3</v>
      </c>
      <c r="I49" s="230">
        <f>(SUM('1.  LRAMVA Summary'!D$54:D$59)+SUM('1.  LRAMVA Summary'!D$60:D$61)*(MONTH($E49)-1)/12)*$H49</f>
        <v>-23.826689801703974</v>
      </c>
      <c r="J49" s="230">
        <f>(SUM('1.  LRAMVA Summary'!E$54:E$59)+SUM('1.  LRAMVA Summary'!E$60:E$61)*(MONTH($E49)-1)/12)*$H49</f>
        <v>18.182852527657985</v>
      </c>
      <c r="K49" s="230">
        <f>(SUM('1.  LRAMVA Summary'!F$54:F$59)+SUM('1.  LRAMVA Summary'!F$60:F$61)*(MONTH($E49)-1)/12)*$H49</f>
        <v>50.215762857140824</v>
      </c>
      <c r="L49" s="230">
        <f>(SUM('1.  LRAMVA Summary'!G$54:G$59)+SUM('1.  LRAMVA Summary'!G$60:G$61)*(MONTH($E49)-1)/12)*$H49</f>
        <v>20.830154382115193</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65.402079965210035</v>
      </c>
    </row>
    <row r="50" spans="1:23" s="9" customFormat="1">
      <c r="B50" s="213" t="s">
        <v>88</v>
      </c>
      <c r="C50" s="743">
        <v>2.18E-2</v>
      </c>
      <c r="D50" s="206"/>
      <c r="E50" s="214">
        <v>41426</v>
      </c>
      <c r="F50" s="214" t="s">
        <v>179</v>
      </c>
      <c r="G50" s="215" t="s">
        <v>66</v>
      </c>
      <c r="H50" s="229">
        <f>C$24/12</f>
        <v>1.225E-3</v>
      </c>
      <c r="I50" s="230">
        <f>(SUM('1.  LRAMVA Summary'!D$54:D$59)+SUM('1.  LRAMVA Summary'!D$60:D$61)*(MONTH($E50)-1)/12)*$H50</f>
        <v>-23.876298311308897</v>
      </c>
      <c r="J50" s="230">
        <f>(SUM('1.  LRAMVA Summary'!E$54:E$59)+SUM('1.  LRAMVA Summary'!E$60:E$61)*(MONTH($E50)-1)/12)*$H50</f>
        <v>19.771777352217288</v>
      </c>
      <c r="K50" s="230">
        <f>(SUM('1.  LRAMVA Summary'!F$54:F$59)+SUM('1.  LRAMVA Summary'!F$60:F$61)*(MONTH($E50)-1)/12)*$H50</f>
        <v>52.519506925509248</v>
      </c>
      <c r="L50" s="230">
        <f>(SUM('1.  LRAMVA Summary'!G$54:G$59)+SUM('1.  LRAMVA Summary'!G$60:G$61)*(MONTH($E50)-1)/12)*$H50</f>
        <v>22.444237785370678</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70.859223751788321</v>
      </c>
    </row>
    <row r="51" spans="1:23" s="9" customFormat="1">
      <c r="B51" s="213" t="s">
        <v>89</v>
      </c>
      <c r="C51" s="743">
        <v>2.18E-2</v>
      </c>
      <c r="D51" s="206"/>
      <c r="E51" s="214">
        <v>41456</v>
      </c>
      <c r="F51" s="214" t="s">
        <v>179</v>
      </c>
      <c r="G51" s="215" t="s">
        <v>68</v>
      </c>
      <c r="H51" s="232">
        <f>C$25/12</f>
        <v>1.225E-3</v>
      </c>
      <c r="I51" s="230">
        <f>(SUM('1.  LRAMVA Summary'!D$54:D$59)+SUM('1.  LRAMVA Summary'!D$60:D$61)*(MONTH($E51)-1)/12)*$H51</f>
        <v>-23.92590682091382</v>
      </c>
      <c r="J51" s="230">
        <f>(SUM('1.  LRAMVA Summary'!E$54:E$59)+SUM('1.  LRAMVA Summary'!E$60:E$61)*(MONTH($E51)-1)/12)*$H51</f>
        <v>21.360702176776588</v>
      </c>
      <c r="K51" s="230">
        <f>(SUM('1.  LRAMVA Summary'!F$54:F$59)+SUM('1.  LRAMVA Summary'!F$60:F$61)*(MONTH($E51)-1)/12)*$H51</f>
        <v>54.823250993877672</v>
      </c>
      <c r="L51" s="230">
        <f>(SUM('1.  LRAMVA Summary'!G$54:G$59)+SUM('1.  LRAMVA Summary'!G$60:G$61)*(MONTH($E51)-1)/12)*$H51</f>
        <v>24.058321188626156</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76.316367538366592</v>
      </c>
    </row>
    <row r="52" spans="1:23" s="9" customFormat="1">
      <c r="B52" s="213" t="s">
        <v>91</v>
      </c>
      <c r="C52" s="743">
        <v>2.18E-2</v>
      </c>
      <c r="D52" s="206"/>
      <c r="E52" s="214">
        <v>41487</v>
      </c>
      <c r="F52" s="214" t="s">
        <v>179</v>
      </c>
      <c r="G52" s="215" t="s">
        <v>68</v>
      </c>
      <c r="H52" s="229">
        <f>C$25/12</f>
        <v>1.225E-3</v>
      </c>
      <c r="I52" s="230">
        <f>(SUM('1.  LRAMVA Summary'!D$54:D$59)+SUM('1.  LRAMVA Summary'!D$60:D$61)*(MONTH($E52)-1)/12)*$H52</f>
        <v>-23.975515330518746</v>
      </c>
      <c r="J52" s="230">
        <f>(SUM('1.  LRAMVA Summary'!E$54:E$59)+SUM('1.  LRAMVA Summary'!E$60:E$61)*(MONTH($E52)-1)/12)*$H52</f>
        <v>22.949627001335895</v>
      </c>
      <c r="K52" s="230">
        <f>(SUM('1.  LRAMVA Summary'!F$54:F$59)+SUM('1.  LRAMVA Summary'!F$60:F$61)*(MONTH($E52)-1)/12)*$H52</f>
        <v>57.126995062246095</v>
      </c>
      <c r="L52" s="230">
        <f>(SUM('1.  LRAMVA Summary'!G$54:G$59)+SUM('1.  LRAMVA Summary'!G$60:G$61)*(MONTH($E52)-1)/12)*$H52</f>
        <v>25.672404591881641</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81.773511324944891</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-24.025123840123669</v>
      </c>
      <c r="J53" s="230">
        <f>(SUM('1.  LRAMVA Summary'!E$54:E$59)+SUM('1.  LRAMVA Summary'!E$60:E$61)*(MONTH($E53)-1)/12)*$H53</f>
        <v>24.538551825895198</v>
      </c>
      <c r="K53" s="230">
        <f>(SUM('1.  LRAMVA Summary'!F$54:F$59)+SUM('1.  LRAMVA Summary'!F$60:F$61)*(MONTH($E53)-1)/12)*$H53</f>
        <v>59.430739130614512</v>
      </c>
      <c r="L53" s="230">
        <f>(SUM('1.  LRAMVA Summary'!G$54:G$59)+SUM('1.  LRAMVA Summary'!G$60:G$61)*(MONTH($E53)-1)/12)*$H53</f>
        <v>27.286487995137122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87.230655111523163</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-24.074732349728592</v>
      </c>
      <c r="J54" s="230">
        <f>(SUM('1.  LRAMVA Summary'!E$54:E$59)+SUM('1.  LRAMVA Summary'!E$60:E$61)*(MONTH($E54)-1)/12)*$H54</f>
        <v>26.127476650454501</v>
      </c>
      <c r="K54" s="230">
        <f>(SUM('1.  LRAMVA Summary'!F$54:F$59)+SUM('1.  LRAMVA Summary'!F$60:F$61)*(MONTH($E54)-1)/12)*$H54</f>
        <v>61.734483198982922</v>
      </c>
      <c r="L54" s="230">
        <f>(SUM('1.  LRAMVA Summary'!G$54:G$59)+SUM('1.  LRAMVA Summary'!G$60:G$61)*(MONTH($E54)-1)/12)*$H54</f>
        <v>28.900571398392607</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92.687798898101448</v>
      </c>
    </row>
    <row r="55" spans="1:23" s="9" customFormat="1">
      <c r="B55" s="213" t="s">
        <v>708</v>
      </c>
      <c r="C55" s="743">
        <v>5.7000000000000002E-3</v>
      </c>
      <c r="D55" s="206"/>
      <c r="E55" s="214">
        <v>41579</v>
      </c>
      <c r="F55" s="214" t="s">
        <v>179</v>
      </c>
      <c r="G55" s="215" t="s">
        <v>69</v>
      </c>
      <c r="H55" s="229">
        <f>C$26/12</f>
        <v>1.225E-3</v>
      </c>
      <c r="I55" s="230">
        <f>(SUM('1.  LRAMVA Summary'!D$54:D$59)+SUM('1.  LRAMVA Summary'!D$60:D$61)*(MONTH($E55)-1)/12)*$H55</f>
        <v>-24.124340859333518</v>
      </c>
      <c r="J55" s="230">
        <f>(SUM('1.  LRAMVA Summary'!E$54:E$59)+SUM('1.  LRAMVA Summary'!E$60:E$61)*(MONTH($E55)-1)/12)*$H55</f>
        <v>27.716401475013804</v>
      </c>
      <c r="K55" s="230">
        <f>(SUM('1.  LRAMVA Summary'!F$54:F$59)+SUM('1.  LRAMVA Summary'!F$60:F$61)*(MONTH($E55)-1)/12)*$H55</f>
        <v>64.03822726735136</v>
      </c>
      <c r="L55" s="230">
        <f>(SUM('1.  LRAMVA Summary'!G$54:G$59)+SUM('1.  LRAMVA Summary'!G$60:G$61)*(MONTH($E55)-1)/12)*$H55</f>
        <v>30.514654801648089</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98.144942684679734</v>
      </c>
    </row>
    <row r="56" spans="1:23" s="9" customFormat="1">
      <c r="B56" s="213" t="s">
        <v>709</v>
      </c>
      <c r="C56" s="743">
        <v>5.7000000000000002E-3</v>
      </c>
      <c r="D56" s="206"/>
      <c r="E56" s="214">
        <v>41609</v>
      </c>
      <c r="F56" s="214" t="s">
        <v>179</v>
      </c>
      <c r="G56" s="215" t="s">
        <v>69</v>
      </c>
      <c r="H56" s="229">
        <f>C$26/12</f>
        <v>1.225E-3</v>
      </c>
      <c r="I56" s="230">
        <f>(SUM('1.  LRAMVA Summary'!D$54:D$59)+SUM('1.  LRAMVA Summary'!D$60:D$61)*(MONTH($E56)-1)/12)*$H56</f>
        <v>-24.173949368938437</v>
      </c>
      <c r="J56" s="230">
        <f>(SUM('1.  LRAMVA Summary'!E$54:E$59)+SUM('1.  LRAMVA Summary'!E$60:E$61)*(MONTH($E56)-1)/12)*$H56</f>
        <v>29.30532629957311</v>
      </c>
      <c r="K56" s="230">
        <f>(SUM('1.  LRAMVA Summary'!F$54:F$59)+SUM('1.  LRAMVA Summary'!F$60:F$61)*(MONTH($E56)-1)/12)*$H56</f>
        <v>66.341971335719776</v>
      </c>
      <c r="L56" s="230">
        <f>(SUM('1.  LRAMVA Summary'!G$54:G$59)+SUM('1.  LRAMVA Summary'!G$60:G$61)*(MONTH($E56)-1)/12)*$H56</f>
        <v>32.12873820490357</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103.60208647125802</v>
      </c>
    </row>
    <row r="57" spans="1:23" s="9" customFormat="1" ht="15.75" thickBot="1">
      <c r="B57" s="213" t="s">
        <v>710</v>
      </c>
      <c r="C57" s="233"/>
      <c r="D57" s="206"/>
      <c r="E57" s="216" t="s">
        <v>463</v>
      </c>
      <c r="F57" s="216"/>
      <c r="G57" s="217"/>
      <c r="H57" s="218"/>
      <c r="I57" s="219">
        <f>SUM(I44:I56)</f>
        <v>-603.48836629999687</v>
      </c>
      <c r="J57" s="219">
        <f t="shared" ref="J57:O57" si="11">SUM(J44:J56)</f>
        <v>335.18844839012758</v>
      </c>
      <c r="K57" s="219">
        <f t="shared" si="11"/>
        <v>1089.1196495084989</v>
      </c>
      <c r="L57" s="219">
        <f t="shared" si="11"/>
        <v>416.57593623263529</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1237.3956678312654</v>
      </c>
    </row>
    <row r="58" spans="1:23" s="9" customFormat="1" ht="15.75" thickTop="1">
      <c r="B58" s="235" t="s">
        <v>711</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3"/>
      <c r="D59" s="206"/>
      <c r="E59" s="225" t="s">
        <v>427</v>
      </c>
      <c r="F59" s="225"/>
      <c r="G59" s="226"/>
      <c r="H59" s="227"/>
      <c r="I59" s="228">
        <f t="shared" ref="I59:W59" si="13">I57+I58</f>
        <v>-603.48836629999687</v>
      </c>
      <c r="J59" s="228">
        <f t="shared" si="13"/>
        <v>335.18844839012758</v>
      </c>
      <c r="K59" s="228">
        <f t="shared" si="13"/>
        <v>1089.1196495084989</v>
      </c>
      <c r="L59" s="228">
        <f t="shared" si="13"/>
        <v>416.57593623263529</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1237.3956678312654</v>
      </c>
    </row>
    <row r="60" spans="1:23" s="9" customFormat="1">
      <c r="B60" s="213" t="s">
        <v>713</v>
      </c>
      <c r="C60" s="233"/>
      <c r="D60" s="206"/>
      <c r="E60" s="214">
        <v>41640</v>
      </c>
      <c r="F60" s="214" t="s">
        <v>180</v>
      </c>
      <c r="G60" s="215" t="s">
        <v>65</v>
      </c>
      <c r="H60" s="232">
        <f>C$27/12</f>
        <v>1.225E-3</v>
      </c>
      <c r="I60" s="230">
        <f>(SUM('1.  LRAMVA Summary'!D$54:D$62)+SUM('1.  LRAMVA Summary'!D$63:D$64)*(MONTH($E60)-1)/12)*$H60</f>
        <v>-24.223557878543364</v>
      </c>
      <c r="J60" s="230">
        <f>(SUM('1.  LRAMVA Summary'!E$54:E$62)+SUM('1.  LRAMVA Summary'!E$63:E$64)*(MONTH($E60)-1)/12)*$H60</f>
        <v>30.89425112413241</v>
      </c>
      <c r="K60" s="230">
        <f>(SUM('1.  LRAMVA Summary'!F$54:F$62)+SUM('1.  LRAMVA Summary'!F$63:F$64)*(MONTH($E60)-1)/12)*$H60</f>
        <v>68.645715404088193</v>
      </c>
      <c r="L60" s="230">
        <f>(SUM('1.  LRAMVA Summary'!G$54:G$62)+SUM('1.  LRAMVA Summary'!G$63:G$64)*(MONTH($E60)-1)/12)*$H60</f>
        <v>33.742821608159055</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109.0592302578363</v>
      </c>
    </row>
    <row r="61" spans="1:23" s="9" customFormat="1">
      <c r="A61" s="28"/>
      <c r="B61" s="213" t="s">
        <v>714</v>
      </c>
      <c r="C61" s="233"/>
      <c r="E61" s="214">
        <v>41671</v>
      </c>
      <c r="F61" s="214" t="s">
        <v>180</v>
      </c>
      <c r="G61" s="215" t="s">
        <v>65</v>
      </c>
      <c r="H61" s="229">
        <f>C$27/12</f>
        <v>1.225E-3</v>
      </c>
      <c r="I61" s="230">
        <f>(SUM('1.  LRAMVA Summary'!D$54:D$62)+SUM('1.  LRAMVA Summary'!D$63:D$64)*(MONTH($E61)-1)/12)*$H61</f>
        <v>-22.774899282526228</v>
      </c>
      <c r="J61" s="230">
        <f>(SUM('1.  LRAMVA Summary'!E$54:E$62)+SUM('1.  LRAMVA Summary'!E$63:E$64)*(MONTH($E61)-1)/12)*$H61</f>
        <v>33.952446266842777</v>
      </c>
      <c r="K61" s="230">
        <f>(SUM('1.  LRAMVA Summary'!F$54:F$62)+SUM('1.  LRAMVA Summary'!F$63:F$64)*(MONTH($E61)-1)/12)*$H61</f>
        <v>72.409966411463017</v>
      </c>
      <c r="L61" s="230">
        <f>(SUM('1.  LRAMVA Summary'!G$54:G$62)+SUM('1.  LRAMVA Summary'!G$63:G$64)*(MONTH($E61)-1)/12)*$H61</f>
        <v>35.553147576584593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119.14066097236416</v>
      </c>
    </row>
    <row r="62" spans="1:23" s="9" customFormat="1">
      <c r="B62" s="235" t="s">
        <v>715</v>
      </c>
      <c r="C62" s="236"/>
      <c r="E62" s="214">
        <v>41699</v>
      </c>
      <c r="F62" s="214" t="s">
        <v>180</v>
      </c>
      <c r="G62" s="215" t="s">
        <v>65</v>
      </c>
      <c r="H62" s="229">
        <f>C$27/12</f>
        <v>1.225E-3</v>
      </c>
      <c r="I62" s="230">
        <f>(SUM('1.  LRAMVA Summary'!D$54:D$62)+SUM('1.  LRAMVA Summary'!D$63:D$64)*(MONTH($E62)-1)/12)*$H62</f>
        <v>-21.326240686509085</v>
      </c>
      <c r="J62" s="230">
        <f>(SUM('1.  LRAMVA Summary'!E$54:E$62)+SUM('1.  LRAMVA Summary'!E$63:E$64)*(MONTH($E62)-1)/12)*$H62</f>
        <v>37.010641409553152</v>
      </c>
      <c r="K62" s="230">
        <f>(SUM('1.  LRAMVA Summary'!F$54:F$62)+SUM('1.  LRAMVA Summary'!F$63:F$64)*(MONTH($E62)-1)/12)*$H62</f>
        <v>76.174217418837827</v>
      </c>
      <c r="L62" s="230">
        <f>(SUM('1.  LRAMVA Summary'!G$54:G$62)+SUM('1.  LRAMVA Summary'!G$63:G$64)*(MONTH($E62)-1)/12)*$H62</f>
        <v>37.36347354501013</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129.22209168689201</v>
      </c>
    </row>
    <row r="63" spans="1:23" s="9" customFormat="1">
      <c r="B63" s="213" t="s">
        <v>726</v>
      </c>
      <c r="C63" s="233"/>
      <c r="E63" s="214">
        <v>41730</v>
      </c>
      <c r="F63" s="214" t="s">
        <v>180</v>
      </c>
      <c r="G63" s="215" t="s">
        <v>66</v>
      </c>
      <c r="H63" s="232">
        <f>C$28/12</f>
        <v>1.225E-3</v>
      </c>
      <c r="I63" s="230">
        <f>(SUM('1.  LRAMVA Summary'!D$54:D$62)+SUM('1.  LRAMVA Summary'!D$63:D$64)*(MONTH($E63)-1)/12)*$H63</f>
        <v>-19.877582090491948</v>
      </c>
      <c r="J63" s="230">
        <f>(SUM('1.  LRAMVA Summary'!E$54:E$62)+SUM('1.  LRAMVA Summary'!E$63:E$64)*(MONTH($E63)-1)/12)*$H63</f>
        <v>40.068836552263519</v>
      </c>
      <c r="K63" s="230">
        <f>(SUM('1.  LRAMVA Summary'!F$54:F$62)+SUM('1.  LRAMVA Summary'!F$63:F$64)*(MONTH($E63)-1)/12)*$H63</f>
        <v>79.938468426212651</v>
      </c>
      <c r="L63" s="230">
        <f>(SUM('1.  LRAMVA Summary'!G$54:G$62)+SUM('1.  LRAMVA Summary'!G$63:G$64)*(MONTH($E63)-1)/12)*$H63</f>
        <v>39.173799513435668</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139.30352240141991</v>
      </c>
    </row>
    <row r="64" spans="1:23" s="9" customFormat="1">
      <c r="B64" s="213" t="s">
        <v>727</v>
      </c>
      <c r="C64" s="233"/>
      <c r="E64" s="214">
        <v>41760</v>
      </c>
      <c r="F64" s="214" t="s">
        <v>180</v>
      </c>
      <c r="G64" s="215" t="s">
        <v>66</v>
      </c>
      <c r="H64" s="229">
        <f>C$28/12</f>
        <v>1.225E-3</v>
      </c>
      <c r="I64" s="230">
        <f>(SUM('1.  LRAMVA Summary'!D$54:D$62)+SUM('1.  LRAMVA Summary'!D$63:D$64)*(MONTH($E64)-1)/12)*$H64</f>
        <v>-18.428923494474812</v>
      </c>
      <c r="J64" s="230">
        <f>(SUM('1.  LRAMVA Summary'!E$54:E$62)+SUM('1.  LRAMVA Summary'!E$63:E$64)*(MONTH($E64)-1)/12)*$H64</f>
        <v>43.127031694973894</v>
      </c>
      <c r="K64" s="230">
        <f>(SUM('1.  LRAMVA Summary'!F$54:F$62)+SUM('1.  LRAMVA Summary'!F$63:F$64)*(MONTH($E64)-1)/12)*$H64</f>
        <v>83.702719433587461</v>
      </c>
      <c r="L64" s="230">
        <f>(SUM('1.  LRAMVA Summary'!G$54:G$62)+SUM('1.  LRAMVA Summary'!G$63:G$64)*(MONTH($E64)-1)/12)*$H64</f>
        <v>40.984125481861206</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149.38495311594775</v>
      </c>
    </row>
    <row r="65" spans="2:23" s="9" customFormat="1">
      <c r="B65" s="213" t="s">
        <v>728</v>
      </c>
      <c r="C65" s="233"/>
      <c r="E65" s="214">
        <v>41791</v>
      </c>
      <c r="F65" s="214" t="s">
        <v>180</v>
      </c>
      <c r="G65" s="215" t="s">
        <v>66</v>
      </c>
      <c r="H65" s="229">
        <f>C$28/12</f>
        <v>1.225E-3</v>
      </c>
      <c r="I65" s="230">
        <f>(SUM('1.  LRAMVA Summary'!D$54:D$62)+SUM('1.  LRAMVA Summary'!D$63:D$64)*(MONTH($E65)-1)/12)*$H65</f>
        <v>-16.980264898457669</v>
      </c>
      <c r="J65" s="230">
        <f>(SUM('1.  LRAMVA Summary'!E$54:E$62)+SUM('1.  LRAMVA Summary'!E$63:E$64)*(MONTH($E65)-1)/12)*$H65</f>
        <v>46.185226837684262</v>
      </c>
      <c r="K65" s="230">
        <f>(SUM('1.  LRAMVA Summary'!F$54:F$62)+SUM('1.  LRAMVA Summary'!F$63:F$64)*(MONTH($E65)-1)/12)*$H65</f>
        <v>87.466970440962285</v>
      </c>
      <c r="L65" s="230">
        <f>(SUM('1.  LRAMVA Summary'!G$54:G$62)+SUM('1.  LRAMVA Summary'!G$63:G$64)*(MONTH($E65)-1)/12)*$H65</f>
        <v>42.794451450286743</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159.46638383047562</v>
      </c>
    </row>
    <row r="66" spans="2:23" s="9" customFormat="1">
      <c r="B66" s="235" t="s">
        <v>729</v>
      </c>
      <c r="C66" s="236"/>
      <c r="E66" s="214">
        <v>41821</v>
      </c>
      <c r="F66" s="214" t="s">
        <v>180</v>
      </c>
      <c r="G66" s="215" t="s">
        <v>68</v>
      </c>
      <c r="H66" s="232">
        <f>C$29/12</f>
        <v>1.225E-3</v>
      </c>
      <c r="I66" s="230">
        <f>(SUM('1.  LRAMVA Summary'!D$54:D$62)+SUM('1.  LRAMVA Summary'!D$63:D$64)*(MONTH($E66)-1)/12)*$H66</f>
        <v>-15.531606302440531</v>
      </c>
      <c r="J66" s="230">
        <f>(SUM('1.  LRAMVA Summary'!E$54:E$62)+SUM('1.  LRAMVA Summary'!E$63:E$64)*(MONTH($E66)-1)/12)*$H66</f>
        <v>49.243421980394636</v>
      </c>
      <c r="K66" s="230">
        <f>(SUM('1.  LRAMVA Summary'!F$54:F$62)+SUM('1.  LRAMVA Summary'!F$63:F$64)*(MONTH($E66)-1)/12)*$H66</f>
        <v>91.231221448337109</v>
      </c>
      <c r="L66" s="230">
        <f>(SUM('1.  LRAMVA Summary'!G$54:G$62)+SUM('1.  LRAMVA Summary'!G$63:G$64)*(MONTH($E66)-1)/12)*$H66</f>
        <v>44.604777418712281</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169.54781454500349</v>
      </c>
    </row>
    <row r="67" spans="2:23" s="9" customFormat="1">
      <c r="B67" s="213" t="s">
        <v>731</v>
      </c>
      <c r="C67" s="233"/>
      <c r="E67" s="214">
        <v>41852</v>
      </c>
      <c r="F67" s="214" t="s">
        <v>180</v>
      </c>
      <c r="G67" s="215" t="s">
        <v>68</v>
      </c>
      <c r="H67" s="229">
        <f>C$29/12</f>
        <v>1.225E-3</v>
      </c>
      <c r="I67" s="230">
        <f>(SUM('1.  LRAMVA Summary'!D$54:D$62)+SUM('1.  LRAMVA Summary'!D$63:D$64)*(MONTH($E67)-1)/12)*$H67</f>
        <v>-14.082947706423393</v>
      </c>
      <c r="J67" s="230">
        <f>(SUM('1.  LRAMVA Summary'!E$54:E$62)+SUM('1.  LRAMVA Summary'!E$63:E$64)*(MONTH($E67)-1)/12)*$H67</f>
        <v>52.301617123105004</v>
      </c>
      <c r="K67" s="230">
        <f>(SUM('1.  LRAMVA Summary'!F$54:F$62)+SUM('1.  LRAMVA Summary'!F$63:F$64)*(MONTH($E67)-1)/12)*$H67</f>
        <v>94.995472455711919</v>
      </c>
      <c r="L67" s="230">
        <f>(SUM('1.  LRAMVA Summary'!G$54:G$62)+SUM('1.  LRAMVA Summary'!G$63:G$64)*(MONTH($E67)-1)/12)*$H67</f>
        <v>46.415103387137826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179.62924525953136</v>
      </c>
    </row>
    <row r="68" spans="2:23" s="9" customFormat="1">
      <c r="B68" s="213" t="s">
        <v>732</v>
      </c>
      <c r="C68" s="233"/>
      <c r="E68" s="214">
        <v>41883</v>
      </c>
      <c r="F68" s="214" t="s">
        <v>180</v>
      </c>
      <c r="G68" s="215" t="s">
        <v>68</v>
      </c>
      <c r="H68" s="229">
        <f>C$29/12</f>
        <v>1.225E-3</v>
      </c>
      <c r="I68" s="230">
        <f>(SUM('1.  LRAMVA Summary'!D$54:D$62)+SUM('1.  LRAMVA Summary'!D$63:D$64)*(MONTH($E68)-1)/12)*$H68</f>
        <v>-12.634289110406256</v>
      </c>
      <c r="J68" s="230">
        <f>(SUM('1.  LRAMVA Summary'!E$54:E$62)+SUM('1.  LRAMVA Summary'!E$63:E$64)*(MONTH($E68)-1)/12)*$H68</f>
        <v>55.359812265815371</v>
      </c>
      <c r="K68" s="230">
        <f>(SUM('1.  LRAMVA Summary'!F$54:F$62)+SUM('1.  LRAMVA Summary'!F$63:F$64)*(MONTH($E68)-1)/12)*$H68</f>
        <v>98.759723463086743</v>
      </c>
      <c r="L68" s="230">
        <f>(SUM('1.  LRAMVA Summary'!G$54:G$62)+SUM('1.  LRAMVA Summary'!G$63:G$64)*(MONTH($E68)-1)/12)*$H68</f>
        <v>48.225429355563364</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189.71067597405923</v>
      </c>
    </row>
    <row r="69" spans="2:23" s="9" customFormat="1">
      <c r="B69" s="213" t="s">
        <v>733</v>
      </c>
      <c r="C69" s="233"/>
      <c r="E69" s="214">
        <v>41913</v>
      </c>
      <c r="F69" s="214" t="s">
        <v>180</v>
      </c>
      <c r="G69" s="215" t="s">
        <v>69</v>
      </c>
      <c r="H69" s="232">
        <f>C$30/12</f>
        <v>1.225E-3</v>
      </c>
      <c r="I69" s="230">
        <f>(SUM('1.  LRAMVA Summary'!D$54:D$62)+SUM('1.  LRAMVA Summary'!D$63:D$64)*(MONTH($E69)-1)/12)*$H69</f>
        <v>-11.185630514389116</v>
      </c>
      <c r="J69" s="230">
        <f>(SUM('1.  LRAMVA Summary'!E$54:E$62)+SUM('1.  LRAMVA Summary'!E$63:E$64)*(MONTH($E69)-1)/12)*$H69</f>
        <v>58.418007408525746</v>
      </c>
      <c r="K69" s="230">
        <f>(SUM('1.  LRAMVA Summary'!F$54:F$62)+SUM('1.  LRAMVA Summary'!F$63:F$64)*(MONTH($E69)-1)/12)*$H69</f>
        <v>102.52397447046155</v>
      </c>
      <c r="L69" s="230">
        <f>(SUM('1.  LRAMVA Summary'!G$54:G$62)+SUM('1.  LRAMVA Summary'!G$63:G$64)*(MONTH($E69)-1)/12)*$H69</f>
        <v>50.035755323988901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199.79210668858707</v>
      </c>
    </row>
    <row r="70" spans="2:23" s="9" customFormat="1">
      <c r="B70" s="235" t="s">
        <v>734</v>
      </c>
      <c r="C70" s="236"/>
      <c r="E70" s="214">
        <v>41944</v>
      </c>
      <c r="F70" s="214" t="s">
        <v>180</v>
      </c>
      <c r="G70" s="215" t="s">
        <v>69</v>
      </c>
      <c r="H70" s="229">
        <f>C$30/12</f>
        <v>1.225E-3</v>
      </c>
      <c r="I70" s="230">
        <f>(SUM('1.  LRAMVA Summary'!D$54:D$62)+SUM('1.  LRAMVA Summary'!D$63:D$64)*(MONTH($E70)-1)/12)*$H70</f>
        <v>-9.7369719183719763</v>
      </c>
      <c r="J70" s="230">
        <f>(SUM('1.  LRAMVA Summary'!E$54:E$62)+SUM('1.  LRAMVA Summary'!E$63:E$64)*(MONTH($E70)-1)/12)*$H70</f>
        <v>61.476202551236121</v>
      </c>
      <c r="K70" s="230">
        <f>(SUM('1.  LRAMVA Summary'!F$54:F$62)+SUM('1.  LRAMVA Summary'!F$63:F$64)*(MONTH($E70)-1)/12)*$H70</f>
        <v>106.28822547783638</v>
      </c>
      <c r="L70" s="230">
        <f>(SUM('1.  LRAMVA Summary'!G$54:G$62)+SUM('1.  LRAMVA Summary'!G$63:G$64)*(MONTH($E70)-1)/12)*$H70</f>
        <v>51.846081292414439</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209.87353740311494</v>
      </c>
    </row>
    <row r="71" spans="2:23" s="9" customFormat="1">
      <c r="B71" s="213" t="s">
        <v>735</v>
      </c>
      <c r="C71" s="233"/>
      <c r="E71" s="214">
        <v>41974</v>
      </c>
      <c r="F71" s="214" t="s">
        <v>180</v>
      </c>
      <c r="G71" s="215" t="s">
        <v>69</v>
      </c>
      <c r="H71" s="229">
        <f>C$30/12</f>
        <v>1.225E-3</v>
      </c>
      <c r="I71" s="230">
        <f>(SUM('1.  LRAMVA Summary'!D$54:D$62)+SUM('1.  LRAMVA Summary'!D$63:D$64)*(MONTH($E71)-1)/12)*$H71</f>
        <v>-8.2883133223548402</v>
      </c>
      <c r="J71" s="230">
        <f>(SUM('1.  LRAMVA Summary'!E$54:E$62)+SUM('1.  LRAMVA Summary'!E$63:E$64)*(MONTH($E71)-1)/12)*$H71</f>
        <v>64.534397693946488</v>
      </c>
      <c r="K71" s="230">
        <f>(SUM('1.  LRAMVA Summary'!F$54:F$62)+SUM('1.  LRAMVA Summary'!F$63:F$64)*(MONTH($E71)-1)/12)*$H71</f>
        <v>110.0524764852112</v>
      </c>
      <c r="L71" s="230">
        <f>(SUM('1.  LRAMVA Summary'!G$54:G$62)+SUM('1.  LRAMVA Summary'!G$63:G$64)*(MONTH($E71)-1)/12)*$H71</f>
        <v>53.656407260839984</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219.95496811764284</v>
      </c>
    </row>
    <row r="72" spans="2:23" s="9" customFormat="1" ht="15.75" thickBot="1">
      <c r="B72" s="213" t="s">
        <v>736</v>
      </c>
      <c r="C72" s="233"/>
      <c r="E72" s="216" t="s">
        <v>464</v>
      </c>
      <c r="F72" s="216"/>
      <c r="G72" s="217"/>
      <c r="H72" s="218"/>
      <c r="I72" s="219">
        <f>SUM(I59:I71)</f>
        <v>-798.55959350538615</v>
      </c>
      <c r="J72" s="219">
        <f t="shared" ref="J72:V72" si="16">SUM(J59:J71)</f>
        <v>907.76034129860091</v>
      </c>
      <c r="K72" s="219">
        <f t="shared" si="16"/>
        <v>2161.3088008442951</v>
      </c>
      <c r="L72" s="219">
        <f t="shared" si="16"/>
        <v>940.97130944662945</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3211.48085808414</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-798.55959350538615</v>
      </c>
      <c r="J74" s="228">
        <f t="shared" si="17"/>
        <v>907.76034129860091</v>
      </c>
      <c r="K74" s="228">
        <f t="shared" si="17"/>
        <v>2161.3088008442951</v>
      </c>
      <c r="L74" s="228">
        <f t="shared" si="17"/>
        <v>940.97130944662945</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3211.48085808414</v>
      </c>
    </row>
    <row r="75" spans="2:23" s="9" customFormat="1">
      <c r="B75" s="66"/>
      <c r="E75" s="214">
        <v>42005</v>
      </c>
      <c r="F75" s="214" t="s">
        <v>181</v>
      </c>
      <c r="G75" s="215" t="s">
        <v>65</v>
      </c>
      <c r="H75" s="229">
        <f>C$31/12</f>
        <v>1.225E-3</v>
      </c>
      <c r="I75" s="230">
        <f>(SUM('1.  LRAMVA Summary'!D$54:D$65)+SUM('1.  LRAMVA Summary'!D$66:D$67)*(MONTH($E75)-1)/12)*$H75</f>
        <v>-6.8396547263377006</v>
      </c>
      <c r="J75" s="230">
        <f>(SUM('1.  LRAMVA Summary'!E$54:E$65)+SUM('1.  LRAMVA Summary'!E$66:E$67)*(MONTH($E75)-1)/12)*$H75</f>
        <v>67.592592836656863</v>
      </c>
      <c r="K75" s="230">
        <f>(SUM('1.  LRAMVA Summary'!F$54:F$65)+SUM('1.  LRAMVA Summary'!F$66:F$67)*(MONTH($E75)-1)/12)*$H75</f>
        <v>113.81672749258601</v>
      </c>
      <c r="L75" s="230">
        <f>(SUM('1.  LRAMVA Summary'!G$54:G$65)+SUM('1.  LRAMVA Summary'!G$66:G$67)*(MONTH($E75)-1)/12)*$H75</f>
        <v>55.466733229265522</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230.03639883217068</v>
      </c>
    </row>
    <row r="76" spans="2:23" s="238" customFormat="1">
      <c r="B76" s="237"/>
      <c r="E76" s="214">
        <v>42036</v>
      </c>
      <c r="F76" s="214" t="s">
        <v>181</v>
      </c>
      <c r="G76" s="215" t="s">
        <v>65</v>
      </c>
      <c r="H76" s="229">
        <f t="shared" ref="H76:H77" si="19">C$31/12</f>
        <v>1.225E-3</v>
      </c>
      <c r="I76" s="230">
        <f>(SUM('1.  LRAMVA Summary'!D$54:D$65)+SUM('1.  LRAMVA Summary'!D$66:D$67)*(MONTH($E76)-1)/12)*$H76</f>
        <v>-4.3050363779310414</v>
      </c>
      <c r="J76" s="230">
        <f>(SUM('1.  LRAMVA Summary'!E$54:E$65)+SUM('1.  LRAMVA Summary'!E$66:E$67)*(MONTH($E76)-1)/12)*$H76</f>
        <v>71.492867103430214</v>
      </c>
      <c r="K76" s="230">
        <f>(SUM('1.  LRAMVA Summary'!F$54:F$65)+SUM('1.  LRAMVA Summary'!F$66:F$67)*(MONTH($E76)-1)/12)*$H76</f>
        <v>118.82409046351562</v>
      </c>
      <c r="L76" s="230">
        <f>(SUM('1.  LRAMVA Summary'!G$54:G$65)+SUM('1.  LRAMVA Summary'!G$66:G$67)*(MONTH($E76)-1)/12)*$H76</f>
        <v>57.323189039435711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243.3351102284505</v>
      </c>
    </row>
    <row r="77" spans="2:23" s="9" customFormat="1" ht="15.75">
      <c r="B77" s="183" t="s">
        <v>182</v>
      </c>
      <c r="E77" s="214">
        <v>42064</v>
      </c>
      <c r="F77" s="214" t="s">
        <v>181</v>
      </c>
      <c r="G77" s="215" t="s">
        <v>65</v>
      </c>
      <c r="H77" s="229">
        <f t="shared" si="19"/>
        <v>1.225E-3</v>
      </c>
      <c r="I77" s="230">
        <f>(SUM('1.  LRAMVA Summary'!D$54:D$65)+SUM('1.  LRAMVA Summary'!D$66:D$67)*(MONTH($E77)-1)/12)*$H77</f>
        <v>-1.7704180295243817</v>
      </c>
      <c r="J77" s="230">
        <f>(SUM('1.  LRAMVA Summary'!E$54:E$65)+SUM('1.  LRAMVA Summary'!E$66:E$67)*(MONTH($E77)-1)/12)*$H77</f>
        <v>75.39314137020358</v>
      </c>
      <c r="K77" s="230">
        <f>(SUM('1.  LRAMVA Summary'!F$54:F$65)+SUM('1.  LRAMVA Summary'!F$66:F$67)*(MONTH($E77)-1)/12)*$H77</f>
        <v>123.83145343444521</v>
      </c>
      <c r="L77" s="230">
        <f>(SUM('1.  LRAMVA Summary'!G$54:G$65)+SUM('1.  LRAMVA Summary'!G$66:G$67)*(MONTH($E77)-1)/12)*$H77</f>
        <v>59.179644849605907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256.63382162473033</v>
      </c>
    </row>
    <row r="78" spans="2:23" s="9" customFormat="1">
      <c r="B78" s="66"/>
      <c r="E78" s="214">
        <v>42095</v>
      </c>
      <c r="F78" s="214" t="s">
        <v>181</v>
      </c>
      <c r="G78" s="215" t="s">
        <v>66</v>
      </c>
      <c r="H78" s="229">
        <f>C$32/12</f>
        <v>9.1666666666666665E-4</v>
      </c>
      <c r="I78" s="230">
        <f>(SUM('1.  LRAMVA Summary'!D$54:D$65)+SUM('1.  LRAMVA Summary'!D$66:D$67)*(MONTH($E78)-1)/12)*$H78</f>
        <v>0.57185057875544465</v>
      </c>
      <c r="J78" s="230">
        <f>(SUM('1.  LRAMVA Summary'!E$54:E$65)+SUM('1.  LRAMVA Summary'!E$66:E$67)*(MONTH($E78)-1)/12)*$H78</f>
        <v>59.335208980050773</v>
      </c>
      <c r="K78" s="230">
        <f>(SUM('1.  LRAMVA Summary'!F$54:F$65)+SUM('1.  LRAMVA Summary'!F$66:F$67)*(MONTH($E78)-1)/12)*$H78</f>
        <v>96.409998670688651</v>
      </c>
      <c r="L78" s="230">
        <f>(SUM('1.  LRAMVA Summary'!G$54:G$65)+SUM('1.  LRAMVA Summary'!G$66:G$67)*(MONTH($E78)-1)/12)*$H78</f>
        <v>45.673272602553538</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201.99033083204841</v>
      </c>
    </row>
    <row r="79" spans="2:23" s="9" customFormat="1">
      <c r="B79" s="66"/>
      <c r="E79" s="214">
        <v>42125</v>
      </c>
      <c r="F79" s="214" t="s">
        <v>181</v>
      </c>
      <c r="G79" s="215" t="s">
        <v>66</v>
      </c>
      <c r="H79" s="229">
        <f t="shared" ref="H79:H80" si="21">C$32/12</f>
        <v>9.1666666666666665E-4</v>
      </c>
      <c r="I79" s="230">
        <f>(SUM('1.  LRAMVA Summary'!D$54:D$65)+SUM('1.  LRAMVA Summary'!D$66:D$67)*(MONTH($E79)-1)/12)*$H79</f>
        <v>2.4685037646379802</v>
      </c>
      <c r="J79" s="230">
        <f>(SUM('1.  LRAMVA Summary'!E$54:E$65)+SUM('1.  LRAMVA Summary'!E$66:E$67)*(MONTH($E79)-1)/12)*$H79</f>
        <v>62.25378156062947</v>
      </c>
      <c r="K79" s="230">
        <f>(SUM('1.  LRAMVA Summary'!F$54:F$65)+SUM('1.  LRAMVA Summary'!F$66:F$67)*(MONTH($E79)-1)/12)*$H79</f>
        <v>100.1570049754659</v>
      </c>
      <c r="L79" s="230">
        <f>(SUM('1.  LRAMVA Summary'!G$54:G$65)+SUM('1.  LRAMVA Summary'!G$66:G$67)*(MONTH($E79)-1)/12)*$H79</f>
        <v>47.062457222408781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211.94174752314211</v>
      </c>
    </row>
    <row r="80" spans="2:23" s="9" customFormat="1">
      <c r="B80" s="66"/>
      <c r="E80" s="214">
        <v>42156</v>
      </c>
      <c r="F80" s="214" t="s">
        <v>181</v>
      </c>
      <c r="G80" s="215" t="s">
        <v>66</v>
      </c>
      <c r="H80" s="229">
        <f t="shared" si="21"/>
        <v>9.1666666666666665E-4</v>
      </c>
      <c r="I80" s="230">
        <f>(SUM('1.  LRAMVA Summary'!D$54:D$65)+SUM('1.  LRAMVA Summary'!D$66:D$67)*(MONTH($E80)-1)/12)*$H80</f>
        <v>4.3651569505205146</v>
      </c>
      <c r="J80" s="230">
        <f>(SUM('1.  LRAMVA Summary'!E$54:E$65)+SUM('1.  LRAMVA Summary'!E$66:E$67)*(MONTH($E80)-1)/12)*$H80</f>
        <v>65.172354141208174</v>
      </c>
      <c r="K80" s="230">
        <f>(SUM('1.  LRAMVA Summary'!F$54:F$65)+SUM('1.  LRAMVA Summary'!F$66:F$67)*(MONTH($E80)-1)/12)*$H80</f>
        <v>103.90401128024315</v>
      </c>
      <c r="L80" s="230">
        <f>(SUM('1.  LRAMVA Summary'!G$54:G$65)+SUM('1.  LRAMVA Summary'!G$66:G$67)*(MONTH($E80)-1)/12)*$H80</f>
        <v>48.451641842264024</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221.89316421423587</v>
      </c>
    </row>
    <row r="81" spans="2:23" s="9" customFormat="1">
      <c r="B81" s="66"/>
      <c r="E81" s="214">
        <v>42186</v>
      </c>
      <c r="F81" s="214" t="s">
        <v>181</v>
      </c>
      <c r="G81" s="215" t="s">
        <v>68</v>
      </c>
      <c r="H81" s="229">
        <f>C$33/12</f>
        <v>9.1666666666666665E-4</v>
      </c>
      <c r="I81" s="230">
        <f>(SUM('1.  LRAMVA Summary'!D$54:D$65)+SUM('1.  LRAMVA Summary'!D$66:D$67)*(MONTH($E81)-1)/12)*$H81</f>
        <v>6.2618101364030458</v>
      </c>
      <c r="J81" s="230">
        <f>(SUM('1.  LRAMVA Summary'!E$54:E$65)+SUM('1.  LRAMVA Summary'!E$66:E$67)*(MONTH($E81)-1)/12)*$H81</f>
        <v>68.090926721786886</v>
      </c>
      <c r="K81" s="230">
        <f>(SUM('1.  LRAMVA Summary'!F$54:F$65)+SUM('1.  LRAMVA Summary'!F$66:F$67)*(MONTH($E81)-1)/12)*$H81</f>
        <v>107.65101758502041</v>
      </c>
      <c r="L81" s="230">
        <f>(SUM('1.  LRAMVA Summary'!G$54:G$65)+SUM('1.  LRAMVA Summary'!G$66:G$67)*(MONTH($E81)-1)/12)*$H81</f>
        <v>49.840826462119267</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231.84458090532962</v>
      </c>
    </row>
    <row r="82" spans="2:23" s="9" customFormat="1">
      <c r="B82" s="66"/>
      <c r="E82" s="214">
        <v>42217</v>
      </c>
      <c r="F82" s="214" t="s">
        <v>181</v>
      </c>
      <c r="G82" s="215" t="s">
        <v>68</v>
      </c>
      <c r="H82" s="229">
        <f t="shared" ref="H82:H83" si="22">C$33/12</f>
        <v>9.1666666666666665E-4</v>
      </c>
      <c r="I82" s="230">
        <f>(SUM('1.  LRAMVA Summary'!D$54:D$65)+SUM('1.  LRAMVA Summary'!D$66:D$67)*(MONTH($E82)-1)/12)*$H82</f>
        <v>8.1584633222855807</v>
      </c>
      <c r="J82" s="230">
        <f>(SUM('1.  LRAMVA Summary'!E$54:E$65)+SUM('1.  LRAMVA Summary'!E$66:E$67)*(MONTH($E82)-1)/12)*$H82</f>
        <v>71.009499302365597</v>
      </c>
      <c r="K82" s="230">
        <f>(SUM('1.  LRAMVA Summary'!F$54:F$65)+SUM('1.  LRAMVA Summary'!F$66:F$67)*(MONTH($E82)-1)/12)*$H82</f>
        <v>111.39802388979766</v>
      </c>
      <c r="L82" s="230">
        <f>(SUM('1.  LRAMVA Summary'!G$54:G$65)+SUM('1.  LRAMVA Summary'!G$66:G$67)*(MONTH($E82)-1)/12)*$H82</f>
        <v>51.23001108197451</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241.79599759642335</v>
      </c>
    </row>
    <row r="83" spans="2:23" s="9" customFormat="1">
      <c r="B83" s="66"/>
      <c r="E83" s="214">
        <v>42248</v>
      </c>
      <c r="F83" s="214" t="s">
        <v>181</v>
      </c>
      <c r="G83" s="215" t="s">
        <v>68</v>
      </c>
      <c r="H83" s="229">
        <f t="shared" si="22"/>
        <v>9.1666666666666665E-4</v>
      </c>
      <c r="I83" s="230">
        <f>(SUM('1.  LRAMVA Summary'!D$54:D$65)+SUM('1.  LRAMVA Summary'!D$66:D$67)*(MONTH($E83)-1)/12)*$H83</f>
        <v>10.055116508168117</v>
      </c>
      <c r="J83" s="230">
        <f>(SUM('1.  LRAMVA Summary'!E$54:E$65)+SUM('1.  LRAMVA Summary'!E$66:E$67)*(MONTH($E83)-1)/12)*$H83</f>
        <v>73.928071882944295</v>
      </c>
      <c r="K83" s="230">
        <f>(SUM('1.  LRAMVA Summary'!F$54:F$65)+SUM('1.  LRAMVA Summary'!F$66:F$67)*(MONTH($E83)-1)/12)*$H83</f>
        <v>115.14503019457491</v>
      </c>
      <c r="L83" s="230">
        <f>(SUM('1.  LRAMVA Summary'!G$54:G$65)+SUM('1.  LRAMVA Summary'!G$66:G$67)*(MONTH($E83)-1)/12)*$H83</f>
        <v>52.619195701829753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251.74741428751707</v>
      </c>
    </row>
    <row r="84" spans="2:23" s="9" customFormat="1">
      <c r="B84" s="66"/>
      <c r="E84" s="214">
        <v>42278</v>
      </c>
      <c r="F84" s="214" t="s">
        <v>181</v>
      </c>
      <c r="G84" s="215" t="s">
        <v>69</v>
      </c>
      <c r="H84" s="229">
        <f>C$34/12</f>
        <v>9.1666666666666665E-4</v>
      </c>
      <c r="I84" s="230">
        <f>(SUM('1.  LRAMVA Summary'!D$54:D$65)+SUM('1.  LRAMVA Summary'!D$66:D$67)*(MONTH($E84)-1)/12)*$H84</f>
        <v>11.951769694050652</v>
      </c>
      <c r="J84" s="230">
        <f>(SUM('1.  LRAMVA Summary'!E$54:E$65)+SUM('1.  LRAMVA Summary'!E$66:E$67)*(MONTH($E84)-1)/12)*$H84</f>
        <v>76.846644463522992</v>
      </c>
      <c r="K84" s="230">
        <f>(SUM('1.  LRAMVA Summary'!F$54:F$65)+SUM('1.  LRAMVA Summary'!F$66:F$67)*(MONTH($E84)-1)/12)*$H84</f>
        <v>118.89203649935216</v>
      </c>
      <c r="L84" s="230">
        <f>(SUM('1.  LRAMVA Summary'!G$54:G$65)+SUM('1.  LRAMVA Summary'!G$66:G$67)*(MONTH($E84)-1)/12)*$H84</f>
        <v>54.008380321684996</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261.69883097861077</v>
      </c>
    </row>
    <row r="85" spans="2:23" s="9" customFormat="1">
      <c r="B85" s="66"/>
      <c r="E85" s="214">
        <v>42309</v>
      </c>
      <c r="F85" s="214" t="s">
        <v>181</v>
      </c>
      <c r="G85" s="215" t="s">
        <v>69</v>
      </c>
      <c r="H85" s="229">
        <f t="shared" ref="H85:H86" si="23">C$34/12</f>
        <v>9.1666666666666665E-4</v>
      </c>
      <c r="I85" s="230">
        <f>(SUM('1.  LRAMVA Summary'!D$54:D$65)+SUM('1.  LRAMVA Summary'!D$66:D$67)*(MONTH($E85)-1)/12)*$H85</f>
        <v>13.848422879933187</v>
      </c>
      <c r="J85" s="230">
        <f>(SUM('1.  LRAMVA Summary'!E$54:E$65)+SUM('1.  LRAMVA Summary'!E$66:E$67)*(MONTH($E85)-1)/12)*$H85</f>
        <v>79.765217044101703</v>
      </c>
      <c r="K85" s="230">
        <f>(SUM('1.  LRAMVA Summary'!F$54:F$65)+SUM('1.  LRAMVA Summary'!F$66:F$67)*(MONTH($E85)-1)/12)*$H85</f>
        <v>122.63904280412942</v>
      </c>
      <c r="L85" s="230">
        <f>(SUM('1.  LRAMVA Summary'!G$54:G$65)+SUM('1.  LRAMVA Summary'!G$66:G$67)*(MONTH($E85)-1)/12)*$H85</f>
        <v>55.397564941540239</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271.65024766970453</v>
      </c>
    </row>
    <row r="86" spans="2:23" s="9" customFormat="1">
      <c r="B86" s="66"/>
      <c r="E86" s="214">
        <v>42339</v>
      </c>
      <c r="F86" s="214" t="s">
        <v>181</v>
      </c>
      <c r="G86" s="215" t="s">
        <v>69</v>
      </c>
      <c r="H86" s="229">
        <f t="shared" si="23"/>
        <v>9.1666666666666665E-4</v>
      </c>
      <c r="I86" s="230">
        <f>(SUM('1.  LRAMVA Summary'!D$54:D$65)+SUM('1.  LRAMVA Summary'!D$66:D$67)*(MONTH($E86)-1)/12)*$H86</f>
        <v>15.745076065815718</v>
      </c>
      <c r="J86" s="230">
        <f>(SUM('1.  LRAMVA Summary'!E$54:E$65)+SUM('1.  LRAMVA Summary'!E$66:E$67)*(MONTH($E86)-1)/12)*$H86</f>
        <v>82.683789624680415</v>
      </c>
      <c r="K86" s="230">
        <f>(SUM('1.  LRAMVA Summary'!F$54:F$65)+SUM('1.  LRAMVA Summary'!F$66:F$67)*(MONTH($E86)-1)/12)*$H86</f>
        <v>126.38604910890668</v>
      </c>
      <c r="L86" s="230">
        <f>(SUM('1.  LRAMVA Summary'!G$54:G$65)+SUM('1.  LRAMVA Summary'!G$66:G$67)*(MONTH($E86)-1)/12)*$H86</f>
        <v>56.786749561395489</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281.60166436079828</v>
      </c>
    </row>
    <row r="87" spans="2:23" s="9" customFormat="1" ht="15.75" thickBot="1">
      <c r="B87" s="66"/>
      <c r="E87" s="216" t="s">
        <v>465</v>
      </c>
      <c r="F87" s="216"/>
      <c r="G87" s="217"/>
      <c r="H87" s="218"/>
      <c r="I87" s="219">
        <f>SUM(I74:I86)</f>
        <v>-738.0485327386092</v>
      </c>
      <c r="J87" s="219">
        <f>SUM(J74:J86)</f>
        <v>1761.3244363301822</v>
      </c>
      <c r="K87" s="219">
        <f t="shared" ref="K87:O87" si="24">SUM(K74:K86)</f>
        <v>3520.3632872430207</v>
      </c>
      <c r="L87" s="219">
        <f t="shared" si="24"/>
        <v>1574.0109763027074</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6117.6501671373017</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-738.0485327386092</v>
      </c>
      <c r="J89" s="228">
        <f t="shared" ref="J89" si="26">J87+J88</f>
        <v>1761.3244363301822</v>
      </c>
      <c r="K89" s="228">
        <f t="shared" ref="K89" si="27">K87+K88</f>
        <v>3520.3632872430207</v>
      </c>
      <c r="L89" s="228">
        <f t="shared" ref="L89" si="28">L87+L88</f>
        <v>1574.0109763027074</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6117.6501671373017</v>
      </c>
    </row>
    <row r="90" spans="2:23" s="9" customFormat="1">
      <c r="B90" s="66"/>
      <c r="E90" s="214">
        <v>42370</v>
      </c>
      <c r="F90" s="214" t="s">
        <v>183</v>
      </c>
      <c r="G90" s="215" t="s">
        <v>65</v>
      </c>
      <c r="H90" s="229">
        <f>$C$35/12</f>
        <v>9.1666666666666665E-4</v>
      </c>
      <c r="I90" s="230">
        <f>(SUM('1.  LRAMVA Summary'!D$54:D$68)+SUM('1.  LRAMVA Summary'!D$69:D$70)*(MONTH($E90)-1)/12)*$H90</f>
        <v>17.641729251698251</v>
      </c>
      <c r="J90" s="230">
        <f>(SUM('1.  LRAMVA Summary'!E$54:E$68)+SUM('1.  LRAMVA Summary'!E$69:E$70)*(MONTH($E90)-1)/12)*$H90</f>
        <v>85.602362205259112</v>
      </c>
      <c r="K90" s="230">
        <f>(SUM('1.  LRAMVA Summary'!F$54:F$68)+SUM('1.  LRAMVA Summary'!F$69:F$70)*(MONTH($E90)-1)/12)*$H90</f>
        <v>130.13305541368393</v>
      </c>
      <c r="L90" s="230">
        <f>(SUM('1.  LRAMVA Summary'!G$54:G$68)+SUM('1.  LRAMVA Summary'!G$69:G$70)*(MONTH($E90)-1)/12)*$H90</f>
        <v>58.175934181250732</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291.55308105189204</v>
      </c>
    </row>
    <row r="91" spans="2:23" s="9" customFormat="1">
      <c r="B91" s="66"/>
      <c r="E91" s="214">
        <v>42401</v>
      </c>
      <c r="F91" s="214" t="s">
        <v>183</v>
      </c>
      <c r="G91" s="215" t="s">
        <v>65</v>
      </c>
      <c r="H91" s="229">
        <f t="shared" ref="H91:H92" si="34">$C$35/12</f>
        <v>9.1666666666666665E-4</v>
      </c>
      <c r="I91" s="230">
        <f>(SUM('1.  LRAMVA Summary'!D$54:D$68)+SUM('1.  LRAMVA Summary'!D$69:D$70)*(MONTH($E91)-1)/12)*$H91</f>
        <v>18.979339561875125</v>
      </c>
      <c r="J91" s="230">
        <f>(SUM('1.  LRAMVA Summary'!E$54:E$68)+SUM('1.  LRAMVA Summary'!E$69:E$70)*(MONTH($E91)-1)/12)*$H91</f>
        <v>88.392564907206221</v>
      </c>
      <c r="K91" s="230">
        <f>(SUM('1.  LRAMVA Summary'!F$54:F$68)+SUM('1.  LRAMVA Summary'!F$69:F$70)*(MONTH($E91)-1)/12)*$H91</f>
        <v>133.82966031160839</v>
      </c>
      <c r="L91" s="230">
        <f>(SUM('1.  LRAMVA Summary'!G$54:G$68)+SUM('1.  LRAMVA Summary'!G$69:G$70)*(MONTH($E91)-1)/12)*$H91</f>
        <v>59.558542104756008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300.76010688544574</v>
      </c>
    </row>
    <row r="92" spans="2:23" s="9" customFormat="1" ht="14.25" customHeight="1">
      <c r="B92" s="66"/>
      <c r="E92" s="214">
        <v>42430</v>
      </c>
      <c r="F92" s="214" t="s">
        <v>183</v>
      </c>
      <c r="G92" s="215" t="s">
        <v>65</v>
      </c>
      <c r="H92" s="229">
        <f t="shared" si="34"/>
        <v>9.1666666666666665E-4</v>
      </c>
      <c r="I92" s="230">
        <f>(SUM('1.  LRAMVA Summary'!D$54:D$68)+SUM('1.  LRAMVA Summary'!D$69:D$70)*(MONTH($E92)-1)/12)*$H92</f>
        <v>20.316949872051993</v>
      </c>
      <c r="J92" s="230">
        <f>(SUM('1.  LRAMVA Summary'!E$54:E$68)+SUM('1.  LRAMVA Summary'!E$69:E$70)*(MONTH($E92)-1)/12)*$H92</f>
        <v>91.182767609153331</v>
      </c>
      <c r="K92" s="230">
        <f>(SUM('1.  LRAMVA Summary'!F$54:F$68)+SUM('1.  LRAMVA Summary'!F$69:F$70)*(MONTH($E92)-1)/12)*$H92</f>
        <v>137.52626520953282</v>
      </c>
      <c r="L92" s="230">
        <f>(SUM('1.  LRAMVA Summary'!G$54:G$68)+SUM('1.  LRAMVA Summary'!G$69:G$70)*(MONTH($E92)-1)/12)*$H92</f>
        <v>60.941150028261283</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309.96713271899944</v>
      </c>
    </row>
    <row r="93" spans="2:23" s="8" customFormat="1">
      <c r="B93" s="239"/>
      <c r="D93" s="9"/>
      <c r="E93" s="214">
        <v>42461</v>
      </c>
      <c r="F93" s="214" t="s">
        <v>183</v>
      </c>
      <c r="G93" s="215" t="s">
        <v>66</v>
      </c>
      <c r="H93" s="229">
        <f>$C$36/12</f>
        <v>9.1666666666666665E-4</v>
      </c>
      <c r="I93" s="230">
        <f>(SUM('1.  LRAMVA Summary'!D$54:D$68)+SUM('1.  LRAMVA Summary'!D$69:D$70)*(MONTH($E93)-1)/12)*$H93</f>
        <v>21.654560182228867</v>
      </c>
      <c r="J93" s="230">
        <f>(SUM('1.  LRAMVA Summary'!E$54:E$68)+SUM('1.  LRAMVA Summary'!E$69:E$70)*(MONTH($E93)-1)/12)*$H93</f>
        <v>93.972970311100426</v>
      </c>
      <c r="K93" s="230">
        <f>(SUM('1.  LRAMVA Summary'!F$54:F$68)+SUM('1.  LRAMVA Summary'!F$69:F$70)*(MONTH($E93)-1)/12)*$H93</f>
        <v>141.22287010745725</v>
      </c>
      <c r="L93" s="230">
        <f>(SUM('1.  LRAMVA Summary'!G$54:G$68)+SUM('1.  LRAMVA Summary'!G$69:G$70)*(MONTH($E93)-1)/12)*$H93</f>
        <v>62.323757951766559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319.17415855255308</v>
      </c>
    </row>
    <row r="94" spans="2:23" s="9" customFormat="1">
      <c r="B94" s="66"/>
      <c r="E94" s="214">
        <v>42491</v>
      </c>
      <c r="F94" s="214" t="s">
        <v>183</v>
      </c>
      <c r="G94" s="215" t="s">
        <v>66</v>
      </c>
      <c r="H94" s="229">
        <f t="shared" ref="H94:H95" si="36">$C$36/12</f>
        <v>9.1666666666666665E-4</v>
      </c>
      <c r="I94" s="230">
        <f>(SUM('1.  LRAMVA Summary'!D$54:D$68)+SUM('1.  LRAMVA Summary'!D$69:D$70)*(MONTH($E94)-1)/12)*$H94</f>
        <v>22.992170492405737</v>
      </c>
      <c r="J94" s="230">
        <f>(SUM('1.  LRAMVA Summary'!E$54:E$68)+SUM('1.  LRAMVA Summary'!E$69:E$70)*(MONTH($E94)-1)/12)*$H94</f>
        <v>96.763173013047535</v>
      </c>
      <c r="K94" s="230">
        <f>(SUM('1.  LRAMVA Summary'!F$54:F$68)+SUM('1.  LRAMVA Summary'!F$69:F$70)*(MONTH($E94)-1)/12)*$H94</f>
        <v>144.91947500538171</v>
      </c>
      <c r="L94" s="230">
        <f>(SUM('1.  LRAMVA Summary'!G$54:G$68)+SUM('1.  LRAMVA Summary'!G$69:G$70)*(MONTH($E94)-1)/12)*$H94</f>
        <v>63.706365875271835</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328.38118438610684</v>
      </c>
    </row>
    <row r="95" spans="2:23" s="238" customFormat="1">
      <c r="B95" s="237"/>
      <c r="D95" s="9"/>
      <c r="E95" s="214">
        <v>42522</v>
      </c>
      <c r="F95" s="214" t="s">
        <v>183</v>
      </c>
      <c r="G95" s="215" t="s">
        <v>66</v>
      </c>
      <c r="H95" s="229">
        <f t="shared" si="36"/>
        <v>9.1666666666666665E-4</v>
      </c>
      <c r="I95" s="230">
        <f>(SUM('1.  LRAMVA Summary'!D$54:D$68)+SUM('1.  LRAMVA Summary'!D$69:D$70)*(MONTH($E95)-1)/12)*$H95</f>
        <v>24.329780802582608</v>
      </c>
      <c r="J95" s="230">
        <f>(SUM('1.  LRAMVA Summary'!E$54:E$68)+SUM('1.  LRAMVA Summary'!E$69:E$70)*(MONTH($E95)-1)/12)*$H95</f>
        <v>99.553375714994644</v>
      </c>
      <c r="K95" s="230">
        <f>(SUM('1.  LRAMVA Summary'!F$54:F$68)+SUM('1.  LRAMVA Summary'!F$69:F$70)*(MONTH($E95)-1)/12)*$H95</f>
        <v>148.61607990330614</v>
      </c>
      <c r="L95" s="230">
        <f>(SUM('1.  LRAMVA Summary'!G$54:G$68)+SUM('1.  LRAMVA Summary'!G$69:G$70)*(MONTH($E95)-1)/12)*$H95</f>
        <v>65.088973798777104</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337.58821021966048</v>
      </c>
    </row>
    <row r="96" spans="2:23" s="9" customFormat="1">
      <c r="B96" s="66"/>
      <c r="E96" s="214">
        <v>42552</v>
      </c>
      <c r="F96" s="214" t="s">
        <v>183</v>
      </c>
      <c r="G96" s="215" t="s">
        <v>68</v>
      </c>
      <c r="H96" s="229">
        <f>$C$37/12</f>
        <v>9.1666666666666665E-4</v>
      </c>
      <c r="I96" s="230">
        <f>(SUM('1.  LRAMVA Summary'!D$54:D$68)+SUM('1.  LRAMVA Summary'!D$69:D$70)*(MONTH($E96)-1)/12)*$H96</f>
        <v>25.667391112759478</v>
      </c>
      <c r="J96" s="230">
        <f>(SUM('1.  LRAMVA Summary'!E$54:E$68)+SUM('1.  LRAMVA Summary'!E$69:E$70)*(MONTH($E96)-1)/12)*$H96</f>
        <v>102.34357841694175</v>
      </c>
      <c r="K96" s="230">
        <f>(SUM('1.  LRAMVA Summary'!F$54:F$68)+SUM('1.  LRAMVA Summary'!F$69:F$70)*(MONTH($E96)-1)/12)*$H96</f>
        <v>152.3126848012306</v>
      </c>
      <c r="L96" s="230">
        <f>(SUM('1.  LRAMVA Summary'!G$54:G$68)+SUM('1.  LRAMVA Summary'!G$69:G$70)*(MONTH($E96)-1)/12)*$H96</f>
        <v>66.47158172228238</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346.79523605321424</v>
      </c>
    </row>
    <row r="97" spans="2:23" s="9" customFormat="1">
      <c r="B97" s="66"/>
      <c r="E97" s="214">
        <v>42583</v>
      </c>
      <c r="F97" s="214" t="s">
        <v>183</v>
      </c>
      <c r="G97" s="215" t="s">
        <v>68</v>
      </c>
      <c r="H97" s="229">
        <f t="shared" ref="H97:H98" si="37">$C$37/12</f>
        <v>9.1666666666666665E-4</v>
      </c>
      <c r="I97" s="230">
        <f>(SUM('1.  LRAMVA Summary'!D$54:D$68)+SUM('1.  LRAMVA Summary'!D$69:D$70)*(MONTH($E97)-1)/12)*$H97</f>
        <v>27.005001422936346</v>
      </c>
      <c r="J97" s="230">
        <f>(SUM('1.  LRAMVA Summary'!E$54:E$68)+SUM('1.  LRAMVA Summary'!E$69:E$70)*(MONTH($E97)-1)/12)*$H97</f>
        <v>105.13378111888886</v>
      </c>
      <c r="K97" s="230">
        <f>(SUM('1.  LRAMVA Summary'!F$54:F$68)+SUM('1.  LRAMVA Summary'!F$69:F$70)*(MONTH($E97)-1)/12)*$H97</f>
        <v>156.00928969915503</v>
      </c>
      <c r="L97" s="230">
        <f>(SUM('1.  LRAMVA Summary'!G$54:G$68)+SUM('1.  LRAMVA Summary'!G$69:G$70)*(MONTH($E97)-1)/12)*$H97</f>
        <v>67.854189645787656</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356.00226188676788</v>
      </c>
    </row>
    <row r="98" spans="2:23" s="9" customFormat="1">
      <c r="B98" s="66"/>
      <c r="E98" s="214">
        <v>42614</v>
      </c>
      <c r="F98" s="214" t="s">
        <v>183</v>
      </c>
      <c r="G98" s="215" t="s">
        <v>68</v>
      </c>
      <c r="H98" s="229">
        <f t="shared" si="37"/>
        <v>9.1666666666666665E-4</v>
      </c>
      <c r="I98" s="230">
        <f>(SUM('1.  LRAMVA Summary'!D$54:D$68)+SUM('1.  LRAMVA Summary'!D$69:D$70)*(MONTH($E98)-1)/12)*$H98</f>
        <v>28.342611733113223</v>
      </c>
      <c r="J98" s="230">
        <f>(SUM('1.  LRAMVA Summary'!E$54:E$68)+SUM('1.  LRAMVA Summary'!E$69:E$70)*(MONTH($E98)-1)/12)*$H98</f>
        <v>107.92398382083597</v>
      </c>
      <c r="K98" s="230">
        <f>(SUM('1.  LRAMVA Summary'!F$54:F$68)+SUM('1.  LRAMVA Summary'!F$69:F$70)*(MONTH($E98)-1)/12)*$H98</f>
        <v>159.70589459707949</v>
      </c>
      <c r="L98" s="230">
        <f>(SUM('1.  LRAMVA Summary'!G$54:G$68)+SUM('1.  LRAMVA Summary'!G$69:G$70)*(MONTH($E98)-1)/12)*$H98</f>
        <v>69.236797569292932</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365.20928772032164</v>
      </c>
    </row>
    <row r="99" spans="2:23" s="9" customFormat="1">
      <c r="B99" s="66"/>
      <c r="E99" s="214">
        <v>42644</v>
      </c>
      <c r="F99" s="214" t="s">
        <v>183</v>
      </c>
      <c r="G99" s="215" t="s">
        <v>69</v>
      </c>
      <c r="H99" s="210">
        <f>$C$38/12</f>
        <v>9.1666666666666665E-4</v>
      </c>
      <c r="I99" s="230">
        <f>(SUM('1.  LRAMVA Summary'!D$54:D$68)+SUM('1.  LRAMVA Summary'!D$69:D$70)*(MONTH($E99)-1)/12)*$H99</f>
        <v>29.68022204329009</v>
      </c>
      <c r="J99" s="230">
        <f>(SUM('1.  LRAMVA Summary'!E$54:E$68)+SUM('1.  LRAMVA Summary'!E$69:E$70)*(MONTH($E99)-1)/12)*$H99</f>
        <v>110.71418652278307</v>
      </c>
      <c r="K99" s="230">
        <f>(SUM('1.  LRAMVA Summary'!F$54:F$68)+SUM('1.  LRAMVA Summary'!F$69:F$70)*(MONTH($E99)-1)/12)*$H99</f>
        <v>163.40249949500392</v>
      </c>
      <c r="L99" s="230">
        <f>(SUM('1.  LRAMVA Summary'!G$54:G$68)+SUM('1.  LRAMVA Summary'!G$69:G$70)*(MONTH($E99)-1)/12)*$H99</f>
        <v>70.619405492798208</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374.41631355387528</v>
      </c>
    </row>
    <row r="100" spans="2:23" s="9" customFormat="1">
      <c r="B100" s="66"/>
      <c r="E100" s="214">
        <v>42675</v>
      </c>
      <c r="F100" s="214" t="s">
        <v>183</v>
      </c>
      <c r="G100" s="215" t="s">
        <v>69</v>
      </c>
      <c r="H100" s="210">
        <f t="shared" ref="H100:H101" si="38">$C$38/12</f>
        <v>9.1666666666666665E-4</v>
      </c>
      <c r="I100" s="230">
        <f>(SUM('1.  LRAMVA Summary'!D$54:D$68)+SUM('1.  LRAMVA Summary'!D$69:D$70)*(MONTH($E100)-1)/12)*$H100</f>
        <v>31.017832353466961</v>
      </c>
      <c r="J100" s="230">
        <f>(SUM('1.  LRAMVA Summary'!E$54:E$68)+SUM('1.  LRAMVA Summary'!E$69:E$70)*(MONTH($E100)-1)/12)*$H100</f>
        <v>113.50438922473018</v>
      </c>
      <c r="K100" s="230">
        <f>(SUM('1.  LRAMVA Summary'!F$54:F$68)+SUM('1.  LRAMVA Summary'!F$69:F$70)*(MONTH($E100)-1)/12)*$H100</f>
        <v>167.09910439292838</v>
      </c>
      <c r="L100" s="230">
        <f>(SUM('1.  LRAMVA Summary'!G$54:G$68)+SUM('1.  LRAMVA Summary'!G$69:G$70)*(MONTH($E100)-1)/12)*$H100</f>
        <v>72.002013416303484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383.62333938742904</v>
      </c>
    </row>
    <row r="101" spans="2:23" s="9" customFormat="1">
      <c r="B101" s="66"/>
      <c r="E101" s="214">
        <v>42705</v>
      </c>
      <c r="F101" s="214" t="s">
        <v>183</v>
      </c>
      <c r="G101" s="215" t="s">
        <v>69</v>
      </c>
      <c r="H101" s="210">
        <f t="shared" si="38"/>
        <v>9.1666666666666665E-4</v>
      </c>
      <c r="I101" s="230">
        <f>(SUM('1.  LRAMVA Summary'!D$54:D$68)+SUM('1.  LRAMVA Summary'!D$69:D$70)*(MONTH($E101)-1)/12)*$H101</f>
        <v>32.355442663643835</v>
      </c>
      <c r="J101" s="230">
        <f>(SUM('1.  LRAMVA Summary'!E$54:E$68)+SUM('1.  LRAMVA Summary'!E$69:E$70)*(MONTH($E101)-1)/12)*$H101</f>
        <v>116.2945919266773</v>
      </c>
      <c r="K101" s="230">
        <f>(SUM('1.  LRAMVA Summary'!F$54:F$68)+SUM('1.  LRAMVA Summary'!F$69:F$70)*(MONTH($E101)-1)/12)*$H101</f>
        <v>170.79570929085281</v>
      </c>
      <c r="L101" s="230">
        <f>(SUM('1.  LRAMVA Summary'!G$54:G$68)+SUM('1.  LRAMVA Summary'!G$69:G$70)*(MONTH($E101)-1)/12)*$H101</f>
        <v>73.38462133980876</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392.83036522098269</v>
      </c>
    </row>
    <row r="102" spans="2:23" s="9" customFormat="1" ht="15.75" thickBot="1">
      <c r="B102" s="66"/>
      <c r="E102" s="216" t="s">
        <v>466</v>
      </c>
      <c r="F102" s="216"/>
      <c r="G102" s="217"/>
      <c r="H102" s="218"/>
      <c r="I102" s="219">
        <f>SUM(I89:I101)</f>
        <v>-438.06550124655666</v>
      </c>
      <c r="J102" s="219">
        <f>SUM(J89:J101)</f>
        <v>2972.7061611218001</v>
      </c>
      <c r="K102" s="219">
        <f t="shared" ref="K102:O102" si="39">SUM(K89:K101)</f>
        <v>5325.9358754702407</v>
      </c>
      <c r="L102" s="219">
        <f t="shared" si="39"/>
        <v>2363.3743094290639</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10223.95084477455</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-438.06550124655666</v>
      </c>
      <c r="J104" s="228">
        <f t="shared" ref="J104" si="41">J102+J103</f>
        <v>2972.7061611218001</v>
      </c>
      <c r="K104" s="228">
        <f t="shared" ref="K104" si="42">K102+K103</f>
        <v>5325.9358754702407</v>
      </c>
      <c r="L104" s="228">
        <f t="shared" ref="L104" si="43">L102+L103</f>
        <v>2363.3743094290639</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10223.95084477455</v>
      </c>
    </row>
    <row r="105" spans="2:23" s="9" customFormat="1">
      <c r="B105" s="66"/>
      <c r="E105" s="214">
        <v>42736</v>
      </c>
      <c r="F105" s="214" t="s">
        <v>184</v>
      </c>
      <c r="G105" s="215" t="s">
        <v>65</v>
      </c>
      <c r="H105" s="240">
        <f>$C$39/12</f>
        <v>9.1666666666666665E-4</v>
      </c>
      <c r="I105" s="230">
        <f>(SUM('1.  LRAMVA Summary'!D$54:D$71)+SUM('1.  LRAMVA Summary'!D$72:D$73)*(MONTH($E105)-1)/12)*$H105</f>
        <v>33.693052973820706</v>
      </c>
      <c r="J105" s="230">
        <f>(SUM('1.  LRAMVA Summary'!E$54:E$71)+SUM('1.  LRAMVA Summary'!E$72:E$73)*(MONTH($E105)-1)/12)*$H105</f>
        <v>119.08479462862439</v>
      </c>
      <c r="K105" s="230">
        <f>(SUM('1.  LRAMVA Summary'!F$54:F$71)+SUM('1.  LRAMVA Summary'!F$72:F$73)*(MONTH($E105)-1)/12)*$H105</f>
        <v>174.49231418877727</v>
      </c>
      <c r="L105" s="230">
        <f>(SUM('1.  LRAMVA Summary'!G$54:G$71)+SUM('1.  LRAMVA Summary'!G$72:G$73)*(MONTH($E105)-1)/12)*$H105</f>
        <v>74.767229263314022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402.03739105453633</v>
      </c>
    </row>
    <row r="106" spans="2:23" s="9" customFormat="1">
      <c r="B106" s="66"/>
      <c r="E106" s="214">
        <v>42767</v>
      </c>
      <c r="F106" s="214" t="s">
        <v>184</v>
      </c>
      <c r="G106" s="215" t="s">
        <v>65</v>
      </c>
      <c r="H106" s="240">
        <f t="shared" ref="H106:H107" si="48">$C$39/12</f>
        <v>9.1666666666666665E-4</v>
      </c>
      <c r="I106" s="230">
        <f>(SUM('1.  LRAMVA Summary'!D$54:D$71)+SUM('1.  LRAMVA Summary'!D$72:D$73)*(MONTH($E106)-1)/12)*$H106</f>
        <v>34.578662508282306</v>
      </c>
      <c r="J106" s="230">
        <f>(SUM('1.  LRAMVA Summary'!E$54:E$71)+SUM('1.  LRAMVA Summary'!E$72:E$73)*(MONTH($E106)-1)/12)*$H106</f>
        <v>121.27480996904326</v>
      </c>
      <c r="K106" s="230">
        <f>(SUM('1.  LRAMVA Summary'!F$54:F$71)+SUM('1.  LRAMVA Summary'!F$72:F$73)*(MONTH($E106)-1)/12)*$H106</f>
        <v>177.97031381898665</v>
      </c>
      <c r="L106" s="230">
        <f>(SUM('1.  LRAMVA Summary'!G$54:G$71)+SUM('1.  LRAMVA Summary'!G$72:G$73)*(MONTH($E106)-1)/12)*$H106</f>
        <v>76.032071882019011</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409.85585817833123</v>
      </c>
    </row>
    <row r="107" spans="2:23" s="9" customFormat="1">
      <c r="B107" s="66"/>
      <c r="E107" s="214">
        <v>42795</v>
      </c>
      <c r="F107" s="214" t="s">
        <v>184</v>
      </c>
      <c r="G107" s="215" t="s">
        <v>65</v>
      </c>
      <c r="H107" s="240">
        <f t="shared" si="48"/>
        <v>9.1666666666666665E-4</v>
      </c>
      <c r="I107" s="230">
        <f>(SUM('1.  LRAMVA Summary'!D$54:D$71)+SUM('1.  LRAMVA Summary'!D$72:D$73)*(MONTH($E107)-1)/12)*$H107</f>
        <v>35.464272042743907</v>
      </c>
      <c r="J107" s="230">
        <f>(SUM('1.  LRAMVA Summary'!E$54:E$71)+SUM('1.  LRAMVA Summary'!E$72:E$73)*(MONTH($E107)-1)/12)*$H107</f>
        <v>123.4648253094621</v>
      </c>
      <c r="K107" s="230">
        <f>(SUM('1.  LRAMVA Summary'!F$54:F$71)+SUM('1.  LRAMVA Summary'!F$72:F$73)*(MONTH($E107)-1)/12)*$H107</f>
        <v>181.44831344919604</v>
      </c>
      <c r="L107" s="230">
        <f>(SUM('1.  LRAMVA Summary'!G$54:G$71)+SUM('1.  LRAMVA Summary'!G$72:G$73)*(MONTH($E107)-1)/12)*$H107</f>
        <v>77.296914500724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417.67432530212602</v>
      </c>
    </row>
    <row r="108" spans="2:23" s="8" customFormat="1">
      <c r="B108" s="239"/>
      <c r="E108" s="214">
        <v>42826</v>
      </c>
      <c r="F108" s="214" t="s">
        <v>184</v>
      </c>
      <c r="G108" s="215" t="s">
        <v>66</v>
      </c>
      <c r="H108" s="240">
        <f>$C$40/12</f>
        <v>9.1666666666666665E-4</v>
      </c>
      <c r="I108" s="230">
        <f>(SUM('1.  LRAMVA Summary'!D$54:D$71)+SUM('1.  LRAMVA Summary'!D$72:D$73)*(MONTH($E108)-1)/12)*$H108</f>
        <v>36.349881577205508</v>
      </c>
      <c r="J108" s="230">
        <f>(SUM('1.  LRAMVA Summary'!E$54:E$71)+SUM('1.  LRAMVA Summary'!E$72:E$73)*(MONTH($E108)-1)/12)*$H108</f>
        <v>125.65484064988097</v>
      </c>
      <c r="K108" s="230">
        <f>(SUM('1.  LRAMVA Summary'!F$54:F$71)+SUM('1.  LRAMVA Summary'!F$72:F$73)*(MONTH($E108)-1)/12)*$H108</f>
        <v>184.92631307940545</v>
      </c>
      <c r="L108" s="230">
        <f>(SUM('1.  LRAMVA Summary'!G$54:G$71)+SUM('1.  LRAMVA Summary'!G$72:G$73)*(MONTH($E108)-1)/12)*$H108</f>
        <v>78.561757119428975</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425.49279242592092</v>
      </c>
    </row>
    <row r="109" spans="2:23" s="9" customFormat="1">
      <c r="B109" s="66"/>
      <c r="E109" s="214">
        <v>42856</v>
      </c>
      <c r="F109" s="214" t="s">
        <v>184</v>
      </c>
      <c r="G109" s="215" t="s">
        <v>66</v>
      </c>
      <c r="H109" s="240">
        <f t="shared" ref="H109:H110" si="50">$C$40/12</f>
        <v>9.1666666666666665E-4</v>
      </c>
      <c r="I109" s="230">
        <f>(SUM('1.  LRAMVA Summary'!D$54:D$71)+SUM('1.  LRAMVA Summary'!D$72:D$73)*(MONTH($E109)-1)/12)*$H109</f>
        <v>37.235491111667102</v>
      </c>
      <c r="J109" s="230">
        <f>(SUM('1.  LRAMVA Summary'!E$54:E$71)+SUM('1.  LRAMVA Summary'!E$72:E$73)*(MONTH($E109)-1)/12)*$H109</f>
        <v>127.84485599029983</v>
      </c>
      <c r="K109" s="230">
        <f>(SUM('1.  LRAMVA Summary'!F$54:F$71)+SUM('1.  LRAMVA Summary'!F$72:F$73)*(MONTH($E109)-1)/12)*$H109</f>
        <v>188.40431270961483</v>
      </c>
      <c r="L109" s="230">
        <f>(SUM('1.  LRAMVA Summary'!G$54:G$71)+SUM('1.  LRAMVA Summary'!G$72:G$73)*(MONTH($E109)-1)/12)*$H109</f>
        <v>79.82659973813395</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433.31125954971571</v>
      </c>
    </row>
    <row r="110" spans="2:23" s="238" customFormat="1">
      <c r="B110" s="237"/>
      <c r="E110" s="214">
        <v>42887</v>
      </c>
      <c r="F110" s="214" t="s">
        <v>184</v>
      </c>
      <c r="G110" s="215" t="s">
        <v>66</v>
      </c>
      <c r="H110" s="240">
        <f t="shared" si="50"/>
        <v>9.1666666666666665E-4</v>
      </c>
      <c r="I110" s="230">
        <f>(SUM('1.  LRAMVA Summary'!D$54:D$71)+SUM('1.  LRAMVA Summary'!D$72:D$73)*(MONTH($E110)-1)/12)*$H110</f>
        <v>38.12110064612871</v>
      </c>
      <c r="J110" s="230">
        <f>(SUM('1.  LRAMVA Summary'!E$54:E$71)+SUM('1.  LRAMVA Summary'!E$72:E$73)*(MONTH($E110)-1)/12)*$H110</f>
        <v>130.03487133071869</v>
      </c>
      <c r="K110" s="230">
        <f>(SUM('1.  LRAMVA Summary'!F$54:F$71)+SUM('1.  LRAMVA Summary'!F$72:F$73)*(MONTH($E110)-1)/12)*$H110</f>
        <v>191.88231233982424</v>
      </c>
      <c r="L110" s="230">
        <f>(SUM('1.  LRAMVA Summary'!G$54:G$71)+SUM('1.  LRAMVA Summary'!G$72:G$73)*(MONTH($E110)-1)/12)*$H110</f>
        <v>81.09144235683894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441.12972667351062</v>
      </c>
    </row>
    <row r="111" spans="2:23" s="9" customFormat="1">
      <c r="B111" s="66"/>
      <c r="E111" s="214">
        <v>42917</v>
      </c>
      <c r="F111" s="214" t="s">
        <v>184</v>
      </c>
      <c r="G111" s="215" t="s">
        <v>68</v>
      </c>
      <c r="H111" s="240">
        <f>$C$41/12</f>
        <v>9.1666666666666665E-4</v>
      </c>
      <c r="I111" s="230">
        <f>(SUM('1.  LRAMVA Summary'!D$54:D$71)+SUM('1.  LRAMVA Summary'!D$72:D$73)*(MONTH($E111)-1)/12)*$H111</f>
        <v>39.006710180590311</v>
      </c>
      <c r="J111" s="230">
        <f>(SUM('1.  LRAMVA Summary'!E$54:E$71)+SUM('1.  LRAMVA Summary'!E$72:E$73)*(MONTH($E111)-1)/12)*$H111</f>
        <v>132.22488667113754</v>
      </c>
      <c r="K111" s="230">
        <f>(SUM('1.  LRAMVA Summary'!F$54:F$71)+SUM('1.  LRAMVA Summary'!F$72:F$73)*(MONTH($E111)-1)/12)*$H111</f>
        <v>195.36031197003365</v>
      </c>
      <c r="L111" s="230">
        <f>(SUM('1.  LRAMVA Summary'!G$54:G$71)+SUM('1.  LRAMVA Summary'!G$72:G$73)*(MONTH($E111)-1)/12)*$H111</f>
        <v>82.356284975543929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448.94819379730546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39.892319715051912</v>
      </c>
      <c r="J112" s="230">
        <f>(SUM('1.  LRAMVA Summary'!E$54:E$71)+SUM('1.  LRAMVA Summary'!E$72:E$73)*(MONTH($E112)-1)/12)*$H112</f>
        <v>134.41490201155642</v>
      </c>
      <c r="K112" s="230">
        <f>(SUM('1.  LRAMVA Summary'!F$54:F$71)+SUM('1.  LRAMVA Summary'!F$72:F$73)*(MONTH($E112)-1)/12)*$H112</f>
        <v>198.838311600243</v>
      </c>
      <c r="L112" s="230">
        <f>(SUM('1.  LRAMVA Summary'!G$54:G$71)+SUM('1.  LRAMVA Summary'!G$72:G$73)*(MONTH($E112)-1)/12)*$H112</f>
        <v>83.621127594248918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456.76666092110031</v>
      </c>
    </row>
    <row r="113" spans="2:23" s="9" customFormat="1">
      <c r="B113" s="66"/>
      <c r="E113" s="214">
        <v>42979</v>
      </c>
      <c r="F113" s="214" t="s">
        <v>184</v>
      </c>
      <c r="G113" s="215" t="s">
        <v>68</v>
      </c>
      <c r="H113" s="240">
        <f t="shared" si="51"/>
        <v>9.1666666666666665E-4</v>
      </c>
      <c r="I113" s="230">
        <f>(SUM('1.  LRAMVA Summary'!D$54:D$71)+SUM('1.  LRAMVA Summary'!D$72:D$73)*(MONTH($E113)-1)/12)*$H113</f>
        <v>40.777929249513512</v>
      </c>
      <c r="J113" s="230">
        <f>(SUM('1.  LRAMVA Summary'!E$54:E$71)+SUM('1.  LRAMVA Summary'!E$72:E$73)*(MONTH($E113)-1)/12)*$H113</f>
        <v>136.60491735197525</v>
      </c>
      <c r="K113" s="230">
        <f>(SUM('1.  LRAMVA Summary'!F$54:F$71)+SUM('1.  LRAMVA Summary'!F$72:F$73)*(MONTH($E113)-1)/12)*$H113</f>
        <v>202.31631123045241</v>
      </c>
      <c r="L113" s="230">
        <f>(SUM('1.  LRAMVA Summary'!G$54:G$71)+SUM('1.  LRAMVA Summary'!G$72:G$73)*(MONTH($E113)-1)/12)*$H113</f>
        <v>84.885970212953893</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464.5851280448951</v>
      </c>
    </row>
    <row r="114" spans="2:23" s="9" customFormat="1">
      <c r="B114" s="66"/>
      <c r="E114" s="214">
        <v>43009</v>
      </c>
      <c r="F114" s="214" t="s">
        <v>184</v>
      </c>
      <c r="G114" s="215" t="s">
        <v>69</v>
      </c>
      <c r="H114" s="240">
        <f>$C$42/12</f>
        <v>1.25E-3</v>
      </c>
      <c r="I114" s="230">
        <f>(SUM('1.  LRAMVA Summary'!D$54:D$71)+SUM('1.  LRAMVA Summary'!D$72:D$73)*(MONTH($E114)-1)/12)*$H114</f>
        <v>56.81391652360243</v>
      </c>
      <c r="J114" s="230">
        <f>(SUM('1.  LRAMVA Summary'!E$54:E$71)+SUM('1.  LRAMVA Summary'!E$72:E$73)*(MONTH($E114)-1)/12)*$H114</f>
        <v>189.26581730781018</v>
      </c>
      <c r="K114" s="230">
        <f>(SUM('1.  LRAMVA Summary'!F$54:F$71)+SUM('1.  LRAMVA Summary'!F$72:F$73)*(MONTH($E114)-1)/12)*$H114</f>
        <v>280.62860571908431</v>
      </c>
      <c r="L114" s="230">
        <f>(SUM('1.  LRAMVA Summary'!G$54:G$71)+SUM('1.  LRAMVA Summary'!G$72:G$73)*(MONTH($E114)-1)/12)*$H114</f>
        <v>117.47838113408028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644.18672068457727</v>
      </c>
    </row>
    <row r="115" spans="2:23" s="9" customFormat="1">
      <c r="B115" s="66"/>
      <c r="E115" s="214">
        <v>43040</v>
      </c>
      <c r="F115" s="214" t="s">
        <v>184</v>
      </c>
      <c r="G115" s="215" t="s">
        <v>69</v>
      </c>
      <c r="H115" s="240">
        <f t="shared" ref="H115:H116" si="52">$C$42/12</f>
        <v>1.25E-3</v>
      </c>
      <c r="I115" s="230">
        <f>(SUM('1.  LRAMVA Summary'!D$54:D$71)+SUM('1.  LRAMVA Summary'!D$72:D$73)*(MONTH($E115)-1)/12)*$H115</f>
        <v>58.021565888777332</v>
      </c>
      <c r="J115" s="230">
        <f>(SUM('1.  LRAMVA Summary'!E$54:E$71)+SUM('1.  LRAMVA Summary'!E$72:E$73)*(MONTH($E115)-1)/12)*$H115</f>
        <v>192.25220186292682</v>
      </c>
      <c r="K115" s="230">
        <f>(SUM('1.  LRAMVA Summary'!F$54:F$71)+SUM('1.  LRAMVA Summary'!F$72:F$73)*(MONTH($E115)-1)/12)*$H115</f>
        <v>285.37133248755163</v>
      </c>
      <c r="L115" s="230">
        <f>(SUM('1.  LRAMVA Summary'!G$54:G$71)+SUM('1.  LRAMVA Summary'!G$72:G$73)*(MONTH($E115)-1)/12)*$H115</f>
        <v>119.20316652322344</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654.84826676247917</v>
      </c>
    </row>
    <row r="116" spans="2:23" s="9" customFormat="1">
      <c r="B116" s="66"/>
      <c r="E116" s="214">
        <v>43070</v>
      </c>
      <c r="F116" s="214" t="s">
        <v>184</v>
      </c>
      <c r="G116" s="215" t="s">
        <v>69</v>
      </c>
      <c r="H116" s="240">
        <f t="shared" si="52"/>
        <v>1.25E-3</v>
      </c>
      <c r="I116" s="230">
        <f>(SUM('1.  LRAMVA Summary'!D$54:D$71)+SUM('1.  LRAMVA Summary'!D$72:D$73)*(MONTH($E116)-1)/12)*$H116</f>
        <v>59.229215253952248</v>
      </c>
      <c r="J116" s="230">
        <f>(SUM('1.  LRAMVA Summary'!E$54:E$71)+SUM('1.  LRAMVA Summary'!E$72:E$73)*(MONTH($E116)-1)/12)*$H116</f>
        <v>195.23858641804341</v>
      </c>
      <c r="K116" s="230">
        <f>(SUM('1.  LRAMVA Summary'!F$54:F$71)+SUM('1.  LRAMVA Summary'!F$72:F$73)*(MONTH($E116)-1)/12)*$H116</f>
        <v>290.114059256019</v>
      </c>
      <c r="L116" s="230">
        <f>(SUM('1.  LRAMVA Summary'!G$54:G$71)+SUM('1.  LRAMVA Summary'!G$72:G$73)*(MONTH($E116)-1)/12)*$H116</f>
        <v>120.92795191236661</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665.5098128403813</v>
      </c>
    </row>
    <row r="117" spans="2:23" s="9" customFormat="1" ht="15.75" thickBot="1">
      <c r="B117" s="66"/>
      <c r="E117" s="216" t="s">
        <v>467</v>
      </c>
      <c r="F117" s="216"/>
      <c r="G117" s="217"/>
      <c r="H117" s="218"/>
      <c r="I117" s="219">
        <f>SUM(I104:I116)</f>
        <v>71.118616424779347</v>
      </c>
      <c r="J117" s="219">
        <f>SUM(J104:J116)</f>
        <v>4700.0664706232783</v>
      </c>
      <c r="K117" s="219">
        <f t="shared" ref="K117:O117" si="53">SUM(K104:K116)</f>
        <v>7877.6886873194298</v>
      </c>
      <c r="L117" s="219">
        <f t="shared" si="53"/>
        <v>3439.4232066419399</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16088.296981009431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71.118616424779347</v>
      </c>
      <c r="J119" s="228">
        <f t="shared" ref="J119" si="55">J117+J118</f>
        <v>4700.0664706232783</v>
      </c>
      <c r="K119" s="228">
        <f t="shared" ref="K119" si="56">K117+K118</f>
        <v>7877.6886873194298</v>
      </c>
      <c r="L119" s="228">
        <f t="shared" ref="L119" si="57">L117+L118</f>
        <v>3439.4232066419399</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16088.296981009431</v>
      </c>
    </row>
    <row r="120" spans="2:23" s="9" customFormat="1">
      <c r="B120" s="66"/>
      <c r="E120" s="214">
        <v>43101</v>
      </c>
      <c r="F120" s="214" t="s">
        <v>185</v>
      </c>
      <c r="G120" s="215" t="s">
        <v>65</v>
      </c>
      <c r="H120" s="240">
        <f>$C$43/12</f>
        <v>1.25E-3</v>
      </c>
      <c r="I120" s="230">
        <f>(SUM('1.  LRAMVA Summary'!D$54:D$74)+SUM('1.  LRAMVA Summary'!D$75:D$76)*(MONTH($E120)-1)/12)*$H120</f>
        <v>60.436864619127157</v>
      </c>
      <c r="J120" s="230">
        <f>(SUM('1.  LRAMVA Summary'!E$54:E$74)+SUM('1.  LRAMVA Summary'!E$75:E$76)*(MONTH($E120)-1)/12)*$H120</f>
        <v>198.22497097316005</v>
      </c>
      <c r="K120" s="230">
        <f>(SUM('1.  LRAMVA Summary'!F$54:F$74)+SUM('1.  LRAMVA Summary'!F$75:F$76)*(MONTH($E120)-1)/12)*$H120</f>
        <v>294.85678602448638</v>
      </c>
      <c r="L120" s="230">
        <f>(SUM('1.  LRAMVA Summary'!G$54:G$74)+SUM('1.  LRAMVA Summary'!G$75:G$76)*(MONTH($E120)-1)/12)*$H120</f>
        <v>122.65273730150977</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676.17135891828332</v>
      </c>
    </row>
    <row r="121" spans="2:23" s="9" customFormat="1">
      <c r="B121" s="66"/>
      <c r="E121" s="214">
        <v>43132</v>
      </c>
      <c r="F121" s="214" t="s">
        <v>185</v>
      </c>
      <c r="G121" s="215" t="s">
        <v>65</v>
      </c>
      <c r="H121" s="240">
        <f t="shared" ref="H121:H122" si="62">$C$43/12</f>
        <v>1.25E-3</v>
      </c>
      <c r="I121" s="230">
        <f>(SUM('1.  LRAMVA Summary'!D$54:D$74)+SUM('1.  LRAMVA Summary'!D$75:D$76)*(MONTH($E121)-1)/12)*$H121</f>
        <v>61.18596972238727</v>
      </c>
      <c r="J121" s="230">
        <f>(SUM('1.  LRAMVA Summary'!E$54:E$74)+SUM('1.  LRAMVA Summary'!E$75:E$76)*(MONTH($E121)-1)/12)*$H121</f>
        <v>201.13667699269388</v>
      </c>
      <c r="K121" s="230">
        <f>(SUM('1.  LRAMVA Summary'!F$54:F$74)+SUM('1.  LRAMVA Summary'!F$75:F$76)*(MONTH($E121)-1)/12)*$H121</f>
        <v>299.45947754697039</v>
      </c>
      <c r="L121" s="230">
        <f>(SUM('1.  LRAMVA Summary'!G$54:G$74)+SUM('1.  LRAMVA Summary'!G$75:G$76)*(MONTH($E121)-1)/12)*$H121</f>
        <v>123.98050409091182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685.76262835296336</v>
      </c>
    </row>
    <row r="122" spans="2:23" s="9" customFormat="1">
      <c r="B122" s="66"/>
      <c r="E122" s="214">
        <v>43160</v>
      </c>
      <c r="F122" s="214" t="s">
        <v>185</v>
      </c>
      <c r="G122" s="215" t="s">
        <v>65</v>
      </c>
      <c r="H122" s="240">
        <f t="shared" si="62"/>
        <v>1.25E-3</v>
      </c>
      <c r="I122" s="230">
        <f>(SUM('1.  LRAMVA Summary'!D$54:D$74)+SUM('1.  LRAMVA Summary'!D$75:D$76)*(MONTH($E122)-1)/12)*$H122</f>
        <v>61.935074825647391</v>
      </c>
      <c r="J122" s="230">
        <f>(SUM('1.  LRAMVA Summary'!E$54:E$74)+SUM('1.  LRAMVA Summary'!E$75:E$76)*(MONTH($E122)-1)/12)*$H122</f>
        <v>204.04838301222767</v>
      </c>
      <c r="K122" s="230">
        <f>(SUM('1.  LRAMVA Summary'!F$54:F$74)+SUM('1.  LRAMVA Summary'!F$75:F$76)*(MONTH($E122)-1)/12)*$H122</f>
        <v>304.06216906945446</v>
      </c>
      <c r="L122" s="230">
        <f>(SUM('1.  LRAMVA Summary'!G$54:G$74)+SUM('1.  LRAMVA Summary'!G$75:G$76)*(MONTH($E122)-1)/12)*$H122</f>
        <v>125.30827088031387</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695.3538977876434</v>
      </c>
    </row>
    <row r="123" spans="2:23" s="8" customFormat="1">
      <c r="B123" s="239"/>
      <c r="E123" s="214">
        <v>43191</v>
      </c>
      <c r="F123" s="214" t="s">
        <v>185</v>
      </c>
      <c r="G123" s="215" t="s">
        <v>66</v>
      </c>
      <c r="H123" s="240">
        <f>$C$44/12</f>
        <v>1.575E-3</v>
      </c>
      <c r="I123" s="230">
        <f>(SUM('1.  LRAMVA Summary'!D$54:D$74)+SUM('1.  LRAMVA Summary'!D$75:D$76)*(MONTH($E123)-1)/12)*$H123</f>
        <v>78.982066710423453</v>
      </c>
      <c r="J123" s="230">
        <f>(SUM('1.  LRAMVA Summary'!E$54:E$74)+SUM('1.  LRAMVA Summary'!E$75:E$76)*(MONTH($E123)-1)/12)*$H123</f>
        <v>260.76971218001944</v>
      </c>
      <c r="K123" s="230">
        <f>(SUM('1.  LRAMVA Summary'!F$54:F$74)+SUM('1.  LRAMVA Summary'!F$75:F$76)*(MONTH($E123)-1)/12)*$H123</f>
        <v>388.91772434584254</v>
      </c>
      <c r="L123" s="230">
        <f>(SUM('1.  LRAMVA Summary'!G$54:G$74)+SUM('1.  LRAMVA Summary'!G$75:G$76)*(MONTH($E123)-1)/12)*$H123</f>
        <v>159.56140746384204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888.23091070012742</v>
      </c>
    </row>
    <row r="124" spans="2:23" s="9" customFormat="1">
      <c r="B124" s="66"/>
      <c r="E124" s="214">
        <v>43221</v>
      </c>
      <c r="F124" s="214" t="s">
        <v>185</v>
      </c>
      <c r="G124" s="215" t="s">
        <v>66</v>
      </c>
      <c r="H124" s="240">
        <f t="shared" ref="H124:H125" si="64">$C$44/12</f>
        <v>1.575E-3</v>
      </c>
      <c r="I124" s="230">
        <f>(SUM('1.  LRAMVA Summary'!D$54:D$74)+SUM('1.  LRAMVA Summary'!D$75:D$76)*(MONTH($E124)-1)/12)*$H124</f>
        <v>79.925939140531213</v>
      </c>
      <c r="J124" s="230">
        <f>(SUM('1.  LRAMVA Summary'!E$54:E$74)+SUM('1.  LRAMVA Summary'!E$75:E$76)*(MONTH($E124)-1)/12)*$H124</f>
        <v>264.43846176463205</v>
      </c>
      <c r="K124" s="230">
        <f>(SUM('1.  LRAMVA Summary'!F$54:F$74)+SUM('1.  LRAMVA Summary'!F$75:F$76)*(MONTH($E124)-1)/12)*$H124</f>
        <v>394.71711566417247</v>
      </c>
      <c r="L124" s="230">
        <f>(SUM('1.  LRAMVA Summary'!G$54:G$74)+SUM('1.  LRAMVA Summary'!G$75:G$76)*(MONTH($E124)-1)/12)*$H124</f>
        <v>161.23439361848864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900.31591018782433</v>
      </c>
    </row>
    <row r="125" spans="2:23" s="238" customFormat="1">
      <c r="B125" s="237"/>
      <c r="E125" s="214">
        <v>43252</v>
      </c>
      <c r="F125" s="214" t="s">
        <v>185</v>
      </c>
      <c r="G125" s="215" t="s">
        <v>66</v>
      </c>
      <c r="H125" s="240">
        <f t="shared" si="64"/>
        <v>1.575E-3</v>
      </c>
      <c r="I125" s="230">
        <f>(SUM('1.  LRAMVA Summary'!D$54:D$74)+SUM('1.  LRAMVA Summary'!D$75:D$76)*(MONTH($E125)-1)/12)*$H125</f>
        <v>80.869811570638959</v>
      </c>
      <c r="J125" s="230">
        <f>(SUM('1.  LRAMVA Summary'!E$54:E$74)+SUM('1.  LRAMVA Summary'!E$75:E$76)*(MONTH($E125)-1)/12)*$H125</f>
        <v>268.10721134924466</v>
      </c>
      <c r="K125" s="230">
        <f>(SUM('1.  LRAMVA Summary'!F$54:F$74)+SUM('1.  LRAMVA Summary'!F$75:F$76)*(MONTH($E125)-1)/12)*$H125</f>
        <v>400.51650698250234</v>
      </c>
      <c r="L125" s="230">
        <f>(SUM('1.  LRAMVA Summary'!G$54:G$74)+SUM('1.  LRAMVA Summary'!G$75:G$76)*(MONTH($E125)-1)/12)*$H125</f>
        <v>162.9073797731352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912.40090967552112</v>
      </c>
    </row>
    <row r="126" spans="2:23" s="9" customFormat="1">
      <c r="B126" s="66"/>
      <c r="E126" s="214">
        <v>43282</v>
      </c>
      <c r="F126" s="214" t="s">
        <v>185</v>
      </c>
      <c r="G126" s="215" t="s">
        <v>68</v>
      </c>
      <c r="H126" s="240">
        <f>$C$45/12</f>
        <v>1.575E-3</v>
      </c>
      <c r="I126" s="230">
        <f>(SUM('1.  LRAMVA Summary'!D$54:D$74)+SUM('1.  LRAMVA Summary'!D$75:D$76)*(MONTH($E126)-1)/12)*$H126</f>
        <v>81.813684000746704</v>
      </c>
      <c r="J126" s="230">
        <f>(SUM('1.  LRAMVA Summary'!E$54:E$74)+SUM('1.  LRAMVA Summary'!E$75:E$76)*(MONTH($E126)-1)/12)*$H126</f>
        <v>271.77596093385722</v>
      </c>
      <c r="K126" s="230">
        <f>(SUM('1.  LRAMVA Summary'!F$54:F$74)+SUM('1.  LRAMVA Summary'!F$75:F$76)*(MONTH($E126)-1)/12)*$H126</f>
        <v>406.31589830083226</v>
      </c>
      <c r="L126" s="230">
        <f>(SUM('1.  LRAMVA Summary'!G$54:G$74)+SUM('1.  LRAMVA Summary'!G$75:G$76)*(MONTH($E126)-1)/12)*$H126</f>
        <v>164.5803659277818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924.48590916321803</v>
      </c>
    </row>
    <row r="127" spans="2:23" s="9" customFormat="1">
      <c r="B127" s="66"/>
      <c r="E127" s="214">
        <v>43313</v>
      </c>
      <c r="F127" s="214" t="s">
        <v>185</v>
      </c>
      <c r="G127" s="215" t="s">
        <v>68</v>
      </c>
      <c r="H127" s="240">
        <f t="shared" ref="H127:H128" si="65">$C$45/12</f>
        <v>1.575E-3</v>
      </c>
      <c r="I127" s="230">
        <f>(SUM('1.  LRAMVA Summary'!D$54:D$74)+SUM('1.  LRAMVA Summary'!D$75:D$76)*(MONTH($E127)-1)/12)*$H127</f>
        <v>82.757556430854436</v>
      </c>
      <c r="J127" s="230">
        <f>(SUM('1.  LRAMVA Summary'!E$54:E$74)+SUM('1.  LRAMVA Summary'!E$75:E$76)*(MONTH($E127)-1)/12)*$H127</f>
        <v>275.44471051846983</v>
      </c>
      <c r="K127" s="230">
        <f>(SUM('1.  LRAMVA Summary'!F$54:F$74)+SUM('1.  LRAMVA Summary'!F$75:F$76)*(MONTH($E127)-1)/12)*$H127</f>
        <v>412.11528961916218</v>
      </c>
      <c r="L127" s="230">
        <f>(SUM('1.  LRAMVA Summary'!G$54:G$74)+SUM('1.  LRAMVA Summary'!G$75:G$76)*(MONTH($E127)-1)/12)*$H127</f>
        <v>166.25335208242839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936.57090865091482</v>
      </c>
    </row>
    <row r="128" spans="2:23" s="9" customFormat="1">
      <c r="B128" s="66"/>
      <c r="E128" s="214">
        <v>43344</v>
      </c>
      <c r="F128" s="214" t="s">
        <v>185</v>
      </c>
      <c r="G128" s="215" t="s">
        <v>68</v>
      </c>
      <c r="H128" s="240">
        <f t="shared" si="65"/>
        <v>1.575E-3</v>
      </c>
      <c r="I128" s="230">
        <f>(SUM('1.  LRAMVA Summary'!D$54:D$74)+SUM('1.  LRAMVA Summary'!D$75:D$76)*(MONTH($E128)-1)/12)*$H128</f>
        <v>83.701428860962181</v>
      </c>
      <c r="J128" s="230">
        <f>(SUM('1.  LRAMVA Summary'!E$54:E$74)+SUM('1.  LRAMVA Summary'!E$75:E$76)*(MONTH($E128)-1)/12)*$H128</f>
        <v>279.11346010308245</v>
      </c>
      <c r="K128" s="230">
        <f>(SUM('1.  LRAMVA Summary'!F$54:F$74)+SUM('1.  LRAMVA Summary'!F$75:F$76)*(MONTH($E128)-1)/12)*$H128</f>
        <v>417.91468093749211</v>
      </c>
      <c r="L128" s="230">
        <f>(SUM('1.  LRAMVA Summary'!G$54:G$74)+SUM('1.  LRAMVA Summary'!G$75:G$76)*(MONTH($E128)-1)/12)*$H128</f>
        <v>167.92633823707496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948.65590813861172</v>
      </c>
    </row>
    <row r="129" spans="2:23" s="9" customFormat="1">
      <c r="B129" s="66"/>
      <c r="E129" s="214">
        <v>43374</v>
      </c>
      <c r="F129" s="214" t="s">
        <v>185</v>
      </c>
      <c r="G129" s="215" t="s">
        <v>69</v>
      </c>
      <c r="H129" s="240">
        <f>$C$46/12</f>
        <v>1.8083333333333335E-3</v>
      </c>
      <c r="I129" s="230">
        <f>(SUM('1.  LRAMVA Summary'!D$54:D$74)+SUM('1.  LRAMVA Summary'!D$75:D$76)*(MONTH($E129)-1)/12)*$H129</f>
        <v>97.185345926784009</v>
      </c>
      <c r="J129" s="230">
        <f>(SUM('1.  LRAMVA Summary'!E$54:E$74)+SUM('1.  LRAMVA Summary'!E$75:E$76)*(MONTH($E129)-1)/12)*$H129</f>
        <v>324.6758703821684</v>
      </c>
      <c r="K129" s="230">
        <f>(SUM('1.  LRAMVA Summary'!F$54:F$74)+SUM('1.  LRAMVA Summary'!F$75:F$76)*(MONTH($E129)-1)/12)*$H129</f>
        <v>486.48652740483266</v>
      </c>
      <c r="L129" s="230">
        <f>(SUM('1.  LRAMVA Summary'!G$54:G$74)+SUM('1.  LRAMVA Summary'!G$75:G$76)*(MONTH($E129)-1)/12)*$H129</f>
        <v>194.72515022753214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1103.0728939413173</v>
      </c>
    </row>
    <row r="130" spans="2:23" s="9" customFormat="1">
      <c r="B130" s="66"/>
      <c r="E130" s="214">
        <v>43405</v>
      </c>
      <c r="F130" s="214" t="s">
        <v>185</v>
      </c>
      <c r="G130" s="215" t="s">
        <v>69</v>
      </c>
      <c r="H130" s="240">
        <f t="shared" ref="H130:H131" si="66">$C$46/12</f>
        <v>1.8083333333333335E-3</v>
      </c>
      <c r="I130" s="230">
        <f>(SUM('1.  LRAMVA Summary'!D$54:D$74)+SUM('1.  LRAMVA Summary'!D$75:D$76)*(MONTH($E130)-1)/12)*$H130</f>
        <v>98.269051309500298</v>
      </c>
      <c r="J130" s="230">
        <f>(SUM('1.  LRAMVA Summary'!E$54:E$74)+SUM('1.  LRAMVA Summary'!E$75:E$76)*(MONTH($E130)-1)/12)*$H130</f>
        <v>328.88813842376061</v>
      </c>
      <c r="K130" s="230">
        <f>(SUM('1.  LRAMVA Summary'!F$54:F$74)+SUM('1.  LRAMVA Summary'!F$75:F$76)*(MONTH($E130)-1)/12)*$H130</f>
        <v>493.14508780735963</v>
      </c>
      <c r="L130" s="230">
        <f>(SUM('1.  LRAMVA Summary'!G$54:G$74)+SUM('1.  LRAMVA Summary'!G$75:G$76)*(MONTH($E130)-1)/12)*$H130</f>
        <v>196.64598618286712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1116.9482637234876</v>
      </c>
    </row>
    <row r="131" spans="2:23" s="9" customFormat="1">
      <c r="B131" s="66"/>
      <c r="E131" s="214">
        <v>43435</v>
      </c>
      <c r="F131" s="214" t="s">
        <v>185</v>
      </c>
      <c r="G131" s="215" t="s">
        <v>69</v>
      </c>
      <c r="H131" s="240">
        <f t="shared" si="66"/>
        <v>1.8083333333333335E-3</v>
      </c>
      <c r="I131" s="230">
        <f>(SUM('1.  LRAMVA Summary'!D$54:D$74)+SUM('1.  LRAMVA Summary'!D$75:D$76)*(MONTH($E131)-1)/12)*$H131</f>
        <v>99.352756692216602</v>
      </c>
      <c r="J131" s="230">
        <f>(SUM('1.  LRAMVA Summary'!E$54:E$74)+SUM('1.  LRAMVA Summary'!E$75:E$76)*(MONTH($E131)-1)/12)*$H131</f>
        <v>333.10040646535288</v>
      </c>
      <c r="K131" s="230">
        <f>(SUM('1.  LRAMVA Summary'!F$54:F$74)+SUM('1.  LRAMVA Summary'!F$75:F$76)*(MONTH($E131)-1)/12)*$H131</f>
        <v>499.80364820988649</v>
      </c>
      <c r="L131" s="230">
        <f>(SUM('1.  LRAMVA Summary'!G$54:G$74)+SUM('1.  LRAMVA Summary'!G$75:G$76)*(MONTH($E131)-1)/12)*$H131</f>
        <v>198.56682213820207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1130.8236335056581</v>
      </c>
    </row>
    <row r="132" spans="2:23" s="9" customFormat="1" ht="15.75" thickBot="1">
      <c r="B132" s="66"/>
      <c r="E132" s="216" t="s">
        <v>468</v>
      </c>
      <c r="F132" s="216"/>
      <c r="G132" s="217"/>
      <c r="H132" s="218"/>
      <c r="I132" s="219">
        <f>SUM(I119:I131)</f>
        <v>1037.5341662345991</v>
      </c>
      <c r="J132" s="219">
        <f>SUM(J119:J131)</f>
        <v>7909.790433721947</v>
      </c>
      <c r="K132" s="219">
        <f t="shared" ref="K132:O132" si="67">SUM(K119:K131)</f>
        <v>12675.999599232426</v>
      </c>
      <c r="L132" s="219">
        <f t="shared" si="67"/>
        <v>5383.7659145660273</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27007.090113754999</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1037.5341662345991</v>
      </c>
      <c r="J134" s="228">
        <f t="shared" ref="J134" si="69">J132+J133</f>
        <v>7909.790433721947</v>
      </c>
      <c r="K134" s="228">
        <f t="shared" ref="K134" si="70">K132+K133</f>
        <v>12675.999599232426</v>
      </c>
      <c r="L134" s="228">
        <f t="shared" ref="L134" si="71">L132+L133</f>
        <v>5383.7659145660273</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27007.090113754999</v>
      </c>
    </row>
    <row r="135" spans="2:23" s="9" customFormat="1">
      <c r="B135" s="66"/>
      <c r="E135" s="214">
        <v>43466</v>
      </c>
      <c r="F135" s="214" t="s">
        <v>186</v>
      </c>
      <c r="G135" s="215" t="s">
        <v>65</v>
      </c>
      <c r="H135" s="240">
        <f>$C$47/12</f>
        <v>2.0416666666666669E-3</v>
      </c>
      <c r="I135" s="230">
        <f>(SUM('1.  LRAMVA Summary'!D$54:D$77)+SUM('1.  LRAMVA Summary'!D$78:D$79)*(MONTH($E135)-1)/12)*$H135</f>
        <v>113.39600556847265</v>
      </c>
      <c r="J135" s="230">
        <f>(SUM('1.  LRAMVA Summary'!E$54:E$77)+SUM('1.  LRAMVA Summary'!E$78:E$79)*(MONTH($E135)-1)/12)*$H135</f>
        <v>380.83689057235739</v>
      </c>
      <c r="K135" s="230">
        <f>(SUM('1.  LRAMVA Summary'!F$54:F$77)+SUM('1.  LRAMVA Summary'!F$78:F$79)*(MONTH($E135)-1)/12)*$H135</f>
        <v>571.81217101401523</v>
      </c>
      <c r="L135" s="230">
        <f>(SUM('1.  LRAMVA Summary'!G$54:G$77)+SUM('1.  LRAMVA Summary'!G$78:G$79)*(MONTH($E135)-1)/12)*$H135</f>
        <v>226.35703333141279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1292.402100486258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114.02115223578308</v>
      </c>
      <c r="J136" s="230">
        <f>(SUM('1.  LRAMVA Summary'!E$54:E$77)+SUM('1.  LRAMVA Summary'!E$78:E$79)*(MONTH($E136)-1)/12)*$H136</f>
        <v>385.24414198124873</v>
      </c>
      <c r="K136" s="230">
        <f>(SUM('1.  LRAMVA Summary'!F$54:F$77)+SUM('1.  LRAMVA Summary'!F$78:F$79)*(MONTH($E136)-1)/12)*$H136</f>
        <v>579.22846396398859</v>
      </c>
      <c r="L136" s="230">
        <f>(SUM('1.  LRAMVA Summary'!G$54:G$77)+SUM('1.  LRAMVA Summary'!G$78:G$79)*(MONTH($E136)-1)/12)*$H136</f>
        <v>228.42272502442125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1306.9164832054416</v>
      </c>
    </row>
    <row r="137" spans="2:23" s="9" customFormat="1">
      <c r="B137" s="66"/>
      <c r="E137" s="214">
        <v>43525</v>
      </c>
      <c r="F137" s="214" t="s">
        <v>186</v>
      </c>
      <c r="G137" s="215" t="s">
        <v>65</v>
      </c>
      <c r="H137" s="240">
        <f t="shared" si="75"/>
        <v>2.0416666666666669E-3</v>
      </c>
      <c r="I137" s="230">
        <f>(SUM('1.  LRAMVA Summary'!D$54:D$77)+SUM('1.  LRAMVA Summary'!D$78:D$79)*(MONTH($E137)-1)/12)*$H137</f>
        <v>114.64629890309351</v>
      </c>
      <c r="J137" s="230">
        <f>(SUM('1.  LRAMVA Summary'!E$54:E$77)+SUM('1.  LRAMVA Summary'!E$78:E$79)*(MONTH($E137)-1)/12)*$H137</f>
        <v>389.65139339014002</v>
      </c>
      <c r="K137" s="230">
        <f>(SUM('1.  LRAMVA Summary'!F$54:F$77)+SUM('1.  LRAMVA Summary'!F$78:F$79)*(MONTH($E137)-1)/12)*$H137</f>
        <v>586.64475691396206</v>
      </c>
      <c r="L137" s="230">
        <f>(SUM('1.  LRAMVA Summary'!G$54:G$77)+SUM('1.  LRAMVA Summary'!G$78:G$79)*(MONTH($E137)-1)/12)*$H137</f>
        <v>230.48841671742974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1321.4308659246253</v>
      </c>
    </row>
    <row r="138" spans="2:23" s="8" customFormat="1">
      <c r="B138" s="239"/>
      <c r="E138" s="214">
        <v>43556</v>
      </c>
      <c r="F138" s="214" t="s">
        <v>186</v>
      </c>
      <c r="G138" s="215" t="s">
        <v>66</v>
      </c>
      <c r="H138" s="240">
        <f>$C$48/12</f>
        <v>1.8166666666666667E-3</v>
      </c>
      <c r="I138" s="230">
        <f>(SUM('1.  LRAMVA Summary'!D$54:D$77)+SUM('1.  LRAMVA Summary'!D$78:D$79)*(MONTH($E138)-1)/12)*$H138</f>
        <v>102.56806177284922</v>
      </c>
      <c r="J138" s="230">
        <f>(SUM('1.  LRAMVA Summary'!E$54:E$77)+SUM('1.  LRAMVA Summary'!E$78:E$79)*(MONTH($E138)-1)/12)*$H138</f>
        <v>350.63177373954625</v>
      </c>
      <c r="K138" s="230">
        <f>(SUM('1.  LRAMVA Summary'!F$54:F$77)+SUM('1.  LRAMVA Summary'!F$78:F$79)*(MONTH($E138)-1)/12)*$H138</f>
        <v>528.5930974299506</v>
      </c>
      <c r="L138" s="230">
        <f>(SUM('1.  LRAMVA Summary'!G$54:G$77)+SUM('1.  LRAMVA Summary'!G$78:G$79)*(MONTH($E138)-1)/12)*$H138</f>
        <v>206.92569646316539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1188.7186294055114</v>
      </c>
    </row>
    <row r="139" spans="2:23" s="9" customFormat="1">
      <c r="B139" s="66"/>
      <c r="E139" s="214">
        <v>43586</v>
      </c>
      <c r="F139" s="214" t="s">
        <v>186</v>
      </c>
      <c r="G139" s="215" t="s">
        <v>66</v>
      </c>
      <c r="H139" s="240">
        <f>$C$48/12</f>
        <v>1.8166666666666667E-3</v>
      </c>
      <c r="I139" s="230">
        <f>(SUM('1.  LRAMVA Summary'!D$54:D$77)+SUM('1.  LRAMVA Summary'!D$78:D$79)*(MONTH($E139)-1)/12)*$H139</f>
        <v>103.12431472580299</v>
      </c>
      <c r="J139" s="230">
        <f>(SUM('1.  LRAMVA Summary'!E$54:E$77)+SUM('1.  LRAMVA Summary'!E$78:E$79)*(MONTH($E139)-1)/12)*$H139</f>
        <v>354.5533280543965</v>
      </c>
      <c r="K139" s="230">
        <f>(SUM('1.  LRAMVA Summary'!F$54:F$77)+SUM('1.  LRAMVA Summary'!F$78:F$79)*(MONTH($E139)-1)/12)*$H139</f>
        <v>535.1920846262534</v>
      </c>
      <c r="L139" s="230">
        <f>(SUM('1.  LRAMVA Summary'!G$54:G$77)+SUM('1.  LRAMVA Summary'!G$78:G$79)*(MONTH($E139)-1)/12)*$H139</f>
        <v>208.76374050020965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1201.6334679066626</v>
      </c>
    </row>
    <row r="140" spans="2:23" s="9" customFormat="1">
      <c r="B140" s="66"/>
      <c r="E140" s="214">
        <v>43617</v>
      </c>
      <c r="F140" s="214" t="s">
        <v>186</v>
      </c>
      <c r="G140" s="215" t="s">
        <v>66</v>
      </c>
      <c r="H140" s="240">
        <f t="shared" ref="H140" si="77">$C$48/12</f>
        <v>1.8166666666666667E-3</v>
      </c>
      <c r="I140" s="230">
        <f>(SUM('1.  LRAMVA Summary'!D$54:D$77)+SUM('1.  LRAMVA Summary'!D$78:D$79)*(MONTH($E140)-1)/12)*$H140</f>
        <v>103.68056767875676</v>
      </c>
      <c r="J140" s="230">
        <f>(SUM('1.  LRAMVA Summary'!E$54:E$77)+SUM('1.  LRAMVA Summary'!E$78:E$79)*(MONTH($E140)-1)/12)*$H140</f>
        <v>358.47488236924681</v>
      </c>
      <c r="K140" s="230">
        <f>(SUM('1.  LRAMVA Summary'!F$54:F$77)+SUM('1.  LRAMVA Summary'!F$78:F$79)*(MONTH($E140)-1)/12)*$H140</f>
        <v>541.79107182255632</v>
      </c>
      <c r="L140" s="230">
        <f>(SUM('1.  LRAMVA Summary'!G$54:G$77)+SUM('1.  LRAMVA Summary'!G$78:G$79)*(MONTH($E140)-1)/12)*$H140</f>
        <v>210.60178453725388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1214.5483064078137</v>
      </c>
    </row>
    <row r="141" spans="2:23" s="9" customFormat="1">
      <c r="B141" s="66"/>
      <c r="E141" s="214">
        <v>43647</v>
      </c>
      <c r="F141" s="214" t="s">
        <v>186</v>
      </c>
      <c r="G141" s="215" t="s">
        <v>68</v>
      </c>
      <c r="H141" s="240">
        <f>$C$49/12</f>
        <v>1.8166666666666667E-3</v>
      </c>
      <c r="I141" s="230">
        <f>(SUM('1.  LRAMVA Summary'!D$54:D$77)+SUM('1.  LRAMVA Summary'!D$78:D$79)*(MONTH($E141)-1)/12)*$H141</f>
        <v>104.23682063171054</v>
      </c>
      <c r="J141" s="230">
        <f>(SUM('1.  LRAMVA Summary'!E$54:E$77)+SUM('1.  LRAMVA Summary'!E$78:E$79)*(MONTH($E141)-1)/12)*$H141</f>
        <v>362.39643668409701</v>
      </c>
      <c r="K141" s="230">
        <f>(SUM('1.  LRAMVA Summary'!F$54:F$77)+SUM('1.  LRAMVA Summary'!F$78:F$79)*(MONTH($E141)-1)/12)*$H141</f>
        <v>548.39005901885923</v>
      </c>
      <c r="L141" s="230">
        <f>(SUM('1.  LRAMVA Summary'!G$54:G$77)+SUM('1.  LRAMVA Summary'!G$78:G$79)*(MONTH($E141)-1)/12)*$H141</f>
        <v>212.43982857429816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1227.463144908965</v>
      </c>
    </row>
    <row r="142" spans="2:23" s="9" customFormat="1">
      <c r="B142" s="66"/>
      <c r="E142" s="214">
        <v>43678</v>
      </c>
      <c r="F142" s="214" t="s">
        <v>186</v>
      </c>
      <c r="G142" s="215" t="s">
        <v>68</v>
      </c>
      <c r="H142" s="240">
        <f t="shared" ref="H142" si="78">$C$49/12</f>
        <v>1.8166666666666667E-3</v>
      </c>
      <c r="I142" s="230">
        <f>(SUM('1.  LRAMVA Summary'!D$54:D$77)+SUM('1.  LRAMVA Summary'!D$78:D$79)*(MONTH($E142)-1)/12)*$H142</f>
        <v>104.79307358466431</v>
      </c>
      <c r="J142" s="230">
        <f>(SUM('1.  LRAMVA Summary'!E$54:E$77)+SUM('1.  LRAMVA Summary'!E$78:E$79)*(MONTH($E142)-1)/12)*$H142</f>
        <v>366.31799099894727</v>
      </c>
      <c r="K142" s="230">
        <f>(SUM('1.  LRAMVA Summary'!F$54:F$77)+SUM('1.  LRAMVA Summary'!F$78:F$79)*(MONTH($E142)-1)/12)*$H142</f>
        <v>554.98904621516203</v>
      </c>
      <c r="L142" s="230">
        <f>(SUM('1.  LRAMVA Summary'!G$54:G$77)+SUM('1.  LRAMVA Summary'!G$78:G$79)*(MONTH($E142)-1)/12)*$H142</f>
        <v>214.27787261134242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1240.377983410116</v>
      </c>
    </row>
    <row r="143" spans="2:23" s="9" customFormat="1">
      <c r="B143" s="66"/>
      <c r="E143" s="214">
        <v>43709</v>
      </c>
      <c r="F143" s="214" t="s">
        <v>186</v>
      </c>
      <c r="G143" s="215" t="s">
        <v>68</v>
      </c>
      <c r="H143" s="240">
        <f>$C$49/12</f>
        <v>1.8166666666666667E-3</v>
      </c>
      <c r="I143" s="230">
        <f>(SUM('1.  LRAMVA Summary'!D$54:D$77)+SUM('1.  LRAMVA Summary'!D$78:D$79)*(MONTH($E143)-1)/12)*$H143</f>
        <v>105.3493265376181</v>
      </c>
      <c r="J143" s="230">
        <f>(SUM('1.  LRAMVA Summary'!E$54:E$77)+SUM('1.  LRAMVA Summary'!E$78:E$79)*(MONTH($E143)-1)/12)*$H143</f>
        <v>370.23954531379752</v>
      </c>
      <c r="K143" s="230">
        <f>(SUM('1.  LRAMVA Summary'!F$54:F$77)+SUM('1.  LRAMVA Summary'!F$78:F$79)*(MONTH($E143)-1)/12)*$H143</f>
        <v>561.58803341146483</v>
      </c>
      <c r="L143" s="230">
        <f>(SUM('1.  LRAMVA Summary'!G$54:G$77)+SUM('1.  LRAMVA Summary'!G$78:G$79)*(MONTH($E143)-1)/12)*$H143</f>
        <v>216.11591664838667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1253.2928219112671</v>
      </c>
    </row>
    <row r="144" spans="2:23" s="9" customFormat="1">
      <c r="B144" s="66"/>
      <c r="E144" s="214">
        <v>43739</v>
      </c>
      <c r="F144" s="214" t="s">
        <v>186</v>
      </c>
      <c r="G144" s="215" t="s">
        <v>69</v>
      </c>
      <c r="H144" s="240">
        <f>$C$50/12</f>
        <v>1.8166666666666667E-3</v>
      </c>
      <c r="I144" s="230">
        <f>(SUM('1.  LRAMVA Summary'!D$54:D$77)+SUM('1.  LRAMVA Summary'!D$78:D$79)*(MONTH($E144)-1)/12)*$H144</f>
        <v>105.90557949057185</v>
      </c>
      <c r="J144" s="230">
        <f>(SUM('1.  LRAMVA Summary'!E$54:E$77)+SUM('1.  LRAMVA Summary'!E$78:E$79)*(MONTH($E144)-1)/12)*$H144</f>
        <v>374.16109962864772</v>
      </c>
      <c r="K144" s="230">
        <f>(SUM('1.  LRAMVA Summary'!F$54:F$77)+SUM('1.  LRAMVA Summary'!F$78:F$79)*(MONTH($E144)-1)/12)*$H144</f>
        <v>568.18702060776775</v>
      </c>
      <c r="L144" s="230">
        <f>(SUM('1.  LRAMVA Summary'!G$54:G$77)+SUM('1.  LRAMVA Summary'!G$78:G$79)*(MONTH($E144)-1)/12)*$H144</f>
        <v>217.95396068543093</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1266.2076604124181</v>
      </c>
    </row>
    <row r="145" spans="2:23" s="9" customFormat="1">
      <c r="B145" s="66"/>
      <c r="E145" s="214">
        <v>43770</v>
      </c>
      <c r="F145" s="214" t="s">
        <v>186</v>
      </c>
      <c r="G145" s="215" t="s">
        <v>69</v>
      </c>
      <c r="H145" s="240">
        <f t="shared" ref="H145:H146" si="79">$C$50/12</f>
        <v>1.8166666666666667E-3</v>
      </c>
      <c r="I145" s="230">
        <f>(SUM('1.  LRAMVA Summary'!D$54:D$77)+SUM('1.  LRAMVA Summary'!D$78:D$79)*(MONTH($E145)-1)/12)*$H145</f>
        <v>106.46183244352564</v>
      </c>
      <c r="J145" s="230">
        <f>(SUM('1.  LRAMVA Summary'!E$54:E$77)+SUM('1.  LRAMVA Summary'!E$78:E$79)*(MONTH($E145)-1)/12)*$H145</f>
        <v>378.08265394349797</v>
      </c>
      <c r="K145" s="230">
        <f>(SUM('1.  LRAMVA Summary'!F$54:F$77)+SUM('1.  LRAMVA Summary'!F$78:F$79)*(MONTH($E145)-1)/12)*$H145</f>
        <v>574.78600780407055</v>
      </c>
      <c r="L145" s="230">
        <f>(SUM('1.  LRAMVA Summary'!G$54:G$77)+SUM('1.  LRAMVA Summary'!G$78:G$79)*(MONTH($E145)-1)/12)*$H145</f>
        <v>219.79200472247521</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1279.1224989135694</v>
      </c>
    </row>
    <row r="146" spans="2:23" s="9" customFormat="1">
      <c r="B146" s="66"/>
      <c r="E146" s="214">
        <v>43800</v>
      </c>
      <c r="F146" s="214" t="s">
        <v>186</v>
      </c>
      <c r="G146" s="215" t="s">
        <v>69</v>
      </c>
      <c r="H146" s="240">
        <f t="shared" si="79"/>
        <v>1.8166666666666667E-3</v>
      </c>
      <c r="I146" s="230">
        <f>(SUM('1.  LRAMVA Summary'!D$54:D$77)+SUM('1.  LRAMVA Summary'!D$78:D$79)*(MONTH($E146)-1)/12)*$H146</f>
        <v>107.01808539647941</v>
      </c>
      <c r="J146" s="230">
        <f>(SUM('1.  LRAMVA Summary'!E$54:E$77)+SUM('1.  LRAMVA Summary'!E$78:E$79)*(MONTH($E146)-1)/12)*$H146</f>
        <v>382.00420825834823</v>
      </c>
      <c r="K146" s="230">
        <f>(SUM('1.  LRAMVA Summary'!F$54:F$77)+SUM('1.  LRAMVA Summary'!F$78:F$79)*(MONTH($E146)-1)/12)*$H146</f>
        <v>581.38499500037335</v>
      </c>
      <c r="L146" s="230">
        <f>(SUM('1.  LRAMVA Summary'!G$54:G$77)+SUM('1.  LRAMVA Summary'!G$78:G$79)*(MONTH($E146)-1)/12)*$H146</f>
        <v>221.63004875951947</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1292.0373374147205</v>
      </c>
    </row>
    <row r="147" spans="2:23" s="9" customFormat="1" ht="15.75" thickBot="1">
      <c r="B147" s="66"/>
      <c r="E147" s="216" t="s">
        <v>469</v>
      </c>
      <c r="F147" s="216"/>
      <c r="G147" s="217"/>
      <c r="H147" s="218"/>
      <c r="I147" s="219">
        <f>SUM(I134:I146)</f>
        <v>2322.7352852039271</v>
      </c>
      <c r="J147" s="219">
        <f>SUM(J134:J146)</f>
        <v>12362.384778656218</v>
      </c>
      <c r="K147" s="219">
        <f t="shared" ref="K147:O147" si="80">SUM(K134:K146)</f>
        <v>19408.586407060855</v>
      </c>
      <c r="L147" s="219">
        <f t="shared" si="80"/>
        <v>7997.5349431413706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42091.241414062359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2322.7352852039271</v>
      </c>
      <c r="J149" s="228">
        <f t="shared" ref="J149" si="82">J147+J148</f>
        <v>12362.384778656218</v>
      </c>
      <c r="K149" s="228">
        <f t="shared" ref="K149" si="83">K147+K148</f>
        <v>19408.586407060855</v>
      </c>
      <c r="L149" s="228">
        <f t="shared" ref="L149" si="84">L147+L148</f>
        <v>7997.5349431413706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42091.241414062359</v>
      </c>
    </row>
    <row r="150" spans="2:23" s="9" customFormat="1">
      <c r="B150" s="66"/>
      <c r="E150" s="214">
        <v>43831</v>
      </c>
      <c r="F150" s="214" t="s">
        <v>187</v>
      </c>
      <c r="G150" s="215" t="s">
        <v>65</v>
      </c>
      <c r="H150" s="240">
        <f>$C$51/12</f>
        <v>1.8166666666666667E-3</v>
      </c>
      <c r="I150" s="230">
        <f>(SUM('1.  LRAMVA Summary'!D$54:D$80)+SUM('1.  LRAMVA Summary'!D$81:D$82)*(MONTH($E150)-1)/12)*$H150</f>
        <v>107.57433834943319</v>
      </c>
      <c r="J150" s="230">
        <f>(SUM('1.  LRAMVA Summary'!E$54:E$80)+SUM('1.  LRAMVA Summary'!E$81:E$82)*(MONTH($E150)-1)/12)*$H150</f>
        <v>385.92576257319843</v>
      </c>
      <c r="K150" s="230">
        <f>(SUM('1.  LRAMVA Summary'!F$54:F$80)+SUM('1.  LRAMVA Summary'!F$81:F$82)*(MONTH($E150)-1)/12)*$H150</f>
        <v>587.98398219667615</v>
      </c>
      <c r="L150" s="230">
        <f>(SUM('1.  LRAMVA Summary'!G$54:G$80)+SUM('1.  LRAMVA Summary'!G$81:G$82)*(MONTH($E150)-1)/12)*$H150</f>
        <v>223.4680927965637</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1304.9521759158715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107.57433834943319</v>
      </c>
      <c r="J151" s="230">
        <f>(SUM('1.  LRAMVA Summary'!E$54:E$80)+SUM('1.  LRAMVA Summary'!E$81:E$82)*(MONTH($E151)-1)/12)*$H151</f>
        <v>389.85219149011516</v>
      </c>
      <c r="K151" s="230">
        <f>(SUM('1.  LRAMVA Summary'!F$54:F$80)+SUM('1.  LRAMVA Summary'!F$81:F$82)*(MONTH($E151)-1)/12)*$H151</f>
        <v>594.60846351750388</v>
      </c>
      <c r="L151" s="230">
        <f>(SUM('1.  LRAMVA Summary'!G$54:G$80)+SUM('1.  LRAMVA Summary'!G$81:G$82)*(MONTH($E151)-1)/12)*$H151</f>
        <v>225.31560090447542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1317.3505942615277</v>
      </c>
    </row>
    <row r="152" spans="2:23" s="9" customFormat="1">
      <c r="B152" s="66"/>
      <c r="E152" s="214">
        <v>43891</v>
      </c>
      <c r="F152" s="214" t="s">
        <v>187</v>
      </c>
      <c r="G152" s="215" t="s">
        <v>65</v>
      </c>
      <c r="H152" s="240">
        <f t="shared" si="88"/>
        <v>1.8166666666666667E-3</v>
      </c>
      <c r="I152" s="230">
        <f>(SUM('1.  LRAMVA Summary'!D$54:D$80)+SUM('1.  LRAMVA Summary'!D$81:D$82)*(MONTH($E152)-1)/12)*$H152</f>
        <v>107.57433834943319</v>
      </c>
      <c r="J152" s="230">
        <f>(SUM('1.  LRAMVA Summary'!E$54:E$80)+SUM('1.  LRAMVA Summary'!E$81:E$82)*(MONTH($E152)-1)/12)*$H152</f>
        <v>393.77862040703184</v>
      </c>
      <c r="K152" s="230">
        <f>(SUM('1.  LRAMVA Summary'!F$54:F$80)+SUM('1.  LRAMVA Summary'!F$81:F$82)*(MONTH($E152)-1)/12)*$H152</f>
        <v>601.23294483833172</v>
      </c>
      <c r="L152" s="230">
        <f>(SUM('1.  LRAMVA Summary'!G$54:G$80)+SUM('1.  LRAMVA Summary'!G$81:G$82)*(MONTH($E152)-1)/12)*$H152</f>
        <v>227.16310901238717</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1329.7490126071839</v>
      </c>
    </row>
    <row r="153" spans="2:23" s="9" customFormat="1">
      <c r="B153" s="66"/>
      <c r="E153" s="214">
        <v>43922</v>
      </c>
      <c r="F153" s="214" t="s">
        <v>187</v>
      </c>
      <c r="G153" s="215" t="s">
        <v>66</v>
      </c>
      <c r="H153" s="240">
        <f>$C$52/12</f>
        <v>1.8166666666666667E-3</v>
      </c>
      <c r="I153" s="230">
        <f>(SUM('1.  LRAMVA Summary'!D$54:D$80)+SUM('1.  LRAMVA Summary'!D$81:D$82)*(MONTH($E153)-1)/12)*$H153</f>
        <v>107.57433834943319</v>
      </c>
      <c r="J153" s="230">
        <f>(SUM('1.  LRAMVA Summary'!E$54:E$80)+SUM('1.  LRAMVA Summary'!E$81:E$82)*(MONTH($E153)-1)/12)*$H153</f>
        <v>397.70504932394857</v>
      </c>
      <c r="K153" s="230">
        <f>(SUM('1.  LRAMVA Summary'!F$54:F$80)+SUM('1.  LRAMVA Summary'!F$81:F$82)*(MONTH($E153)-1)/12)*$H153</f>
        <v>607.85742615915944</v>
      </c>
      <c r="L153" s="230">
        <f>(SUM('1.  LRAMVA Summary'!G$54:G$80)+SUM('1.  LRAMVA Summary'!G$81:G$82)*(MONTH($E153)-1)/12)*$H153</f>
        <v>229.01061712029889</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1342.1474309528398</v>
      </c>
    </row>
    <row r="154" spans="2:23" s="9" customFormat="1">
      <c r="B154" s="66"/>
      <c r="E154" s="214">
        <v>43952</v>
      </c>
      <c r="F154" s="214" t="s">
        <v>187</v>
      </c>
      <c r="G154" s="215" t="s">
        <v>66</v>
      </c>
      <c r="H154" s="240">
        <f>$C$52/12</f>
        <v>1.8166666666666667E-3</v>
      </c>
      <c r="I154" s="230">
        <f>(SUM('1.  LRAMVA Summary'!D$54:D$80)+SUM('1.  LRAMVA Summary'!D$81:D$82)*(MONTH($E154)-1)/12)*$H154</f>
        <v>107.57433834943319</v>
      </c>
      <c r="J154" s="230">
        <f>(SUM('1.  LRAMVA Summary'!E$54:E$80)+SUM('1.  LRAMVA Summary'!E$81:E$82)*(MONTH($E154)-1)/12)*$H154</f>
        <v>401.63147824086519</v>
      </c>
      <c r="K154" s="230">
        <f>(SUM('1.  LRAMVA Summary'!F$54:F$80)+SUM('1.  LRAMVA Summary'!F$81:F$82)*(MONTH($E154)-1)/12)*$H154</f>
        <v>614.48190747998729</v>
      </c>
      <c r="L154" s="230">
        <f>(SUM('1.  LRAMVA Summary'!G$54:G$80)+SUM('1.  LRAMVA Summary'!G$81:G$82)*(MONTH($E154)-1)/12)*$H154</f>
        <v>230.85812522821061</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1354.5458492984963</v>
      </c>
    </row>
    <row r="155" spans="2:23" s="9" customFormat="1">
      <c r="B155" s="66"/>
      <c r="E155" s="214">
        <v>43983</v>
      </c>
      <c r="F155" s="214" t="s">
        <v>187</v>
      </c>
      <c r="G155" s="215" t="s">
        <v>66</v>
      </c>
      <c r="H155" s="240">
        <f>$C$52/12</f>
        <v>1.8166666666666667E-3</v>
      </c>
      <c r="I155" s="230">
        <f>(SUM('1.  LRAMVA Summary'!D$54:D$80)+SUM('1.  LRAMVA Summary'!D$81:D$82)*(MONTH($E155)-1)/12)*$H155</f>
        <v>107.57433834943319</v>
      </c>
      <c r="J155" s="230">
        <f>(SUM('1.  LRAMVA Summary'!E$54:E$80)+SUM('1.  LRAMVA Summary'!E$81:E$82)*(MONTH($E155)-1)/12)*$H155</f>
        <v>405.55790715778193</v>
      </c>
      <c r="K155" s="230">
        <f>(SUM('1.  LRAMVA Summary'!F$54:F$80)+SUM('1.  LRAMVA Summary'!F$81:F$82)*(MONTH($E155)-1)/12)*$H155</f>
        <v>621.10638880081501</v>
      </c>
      <c r="L155" s="230">
        <f>(SUM('1.  LRAMVA Summary'!G$54:G$80)+SUM('1.  LRAMVA Summary'!G$81:G$82)*(MONTH($E155)-1)/12)*$H155</f>
        <v>232.7056333361223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1366.9442676441524</v>
      </c>
    </row>
    <row r="156" spans="2:23" s="9" customFormat="1">
      <c r="B156" s="66"/>
      <c r="E156" s="214">
        <v>44013</v>
      </c>
      <c r="F156" s="214" t="s">
        <v>187</v>
      </c>
      <c r="G156" s="215" t="s">
        <v>68</v>
      </c>
      <c r="H156" s="240">
        <f>$C$53/12</f>
        <v>4.75E-4</v>
      </c>
      <c r="I156" s="230">
        <f>(SUM('1.  LRAMVA Summary'!D$54:D$80)+SUM('1.  LRAMVA Summary'!D$81:D$82)*(MONTH($E156)-1)/12)*$H156</f>
        <v>28.127235256503173</v>
      </c>
      <c r="J156" s="230">
        <f>(SUM('1.  LRAMVA Summary'!E$54:E$80)+SUM('1.  LRAMVA Summary'!E$81:E$82)*(MONTH($E156)-1)/12)*$H156</f>
        <v>107.06700530393495</v>
      </c>
      <c r="K156" s="230">
        <f>(SUM('1.  LRAMVA Summary'!F$54:F$80)+SUM('1.  LRAMVA Summary'!F$81:F$82)*(MONTH($E156)-1)/12)*$H156</f>
        <v>164.13146604097997</v>
      </c>
      <c r="L156" s="230">
        <f>(SUM('1.  LRAMVA Summary'!G$54:G$80)+SUM('1.  LRAMVA Summary'!G$81:G$82)*(MONTH($E156)-1)/12)*$H156</f>
        <v>61.328114964724499</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360.6538215661426</v>
      </c>
    </row>
    <row r="157" spans="2:23" s="9" customFormat="1">
      <c r="B157" s="66"/>
      <c r="E157" s="214">
        <v>44044</v>
      </c>
      <c r="F157" s="214" t="s">
        <v>187</v>
      </c>
      <c r="G157" s="215" t="s">
        <v>68</v>
      </c>
      <c r="H157" s="240">
        <f>$C$53/12</f>
        <v>4.75E-4</v>
      </c>
      <c r="I157" s="230">
        <f>(SUM('1.  LRAMVA Summary'!D$54:D$80)+SUM('1.  LRAMVA Summary'!D$81:D$82)*(MONTH($E157)-1)/12)*$H157</f>
        <v>28.127235256503173</v>
      </c>
      <c r="J157" s="230">
        <f>(SUM('1.  LRAMVA Summary'!E$54:E$80)+SUM('1.  LRAMVA Summary'!E$81:E$82)*(MONTH($E157)-1)/12)*$H157</f>
        <v>108.09364038771592</v>
      </c>
      <c r="K157" s="230">
        <f>(SUM('1.  LRAMVA Summary'!F$54:F$80)+SUM('1.  LRAMVA Summary'!F$81:F$82)*(MONTH($E157)-1)/12)*$H157</f>
        <v>165.86355519367348</v>
      </c>
      <c r="L157" s="230">
        <f>(SUM('1.  LRAMVA Summary'!G$54:G$80)+SUM('1.  LRAMVA Summary'!G$81:G$82)*(MONTH($E157)-1)/12)*$H157</f>
        <v>61.811179011288573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363.89560984918114</v>
      </c>
    </row>
    <row r="158" spans="2:23" s="9" customFormat="1">
      <c r="B158" s="66"/>
      <c r="E158" s="214">
        <v>44075</v>
      </c>
      <c r="F158" s="214" t="s">
        <v>187</v>
      </c>
      <c r="G158" s="215" t="s">
        <v>68</v>
      </c>
      <c r="H158" s="240">
        <f>$C$53/12</f>
        <v>4.75E-4</v>
      </c>
      <c r="I158" s="230">
        <f>(SUM('1.  LRAMVA Summary'!D$54:D$80)+SUM('1.  LRAMVA Summary'!D$81:D$82)*(MONTH($E158)-1)/12)*$H158</f>
        <v>28.127235256503173</v>
      </c>
      <c r="J158" s="230">
        <f>(SUM('1.  LRAMVA Summary'!E$54:E$80)+SUM('1.  LRAMVA Summary'!E$81:E$82)*(MONTH($E158)-1)/12)*$H158</f>
        <v>109.1202754714969</v>
      </c>
      <c r="K158" s="230">
        <f>(SUM('1.  LRAMVA Summary'!F$54:F$80)+SUM('1.  LRAMVA Summary'!F$81:F$82)*(MONTH($E158)-1)/12)*$H158</f>
        <v>167.59564434636698</v>
      </c>
      <c r="L158" s="230">
        <f>(SUM('1.  LRAMVA Summary'!G$54:G$80)+SUM('1.  LRAMVA Summary'!G$81:G$82)*(MONTH($E158)-1)/12)*$H158</f>
        <v>62.294243057852654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367.13739813221969</v>
      </c>
    </row>
    <row r="159" spans="2:23" s="9" customFormat="1">
      <c r="B159" s="66"/>
      <c r="E159" s="214">
        <v>44105</v>
      </c>
      <c r="F159" s="214" t="s">
        <v>187</v>
      </c>
      <c r="G159" s="215" t="s">
        <v>69</v>
      </c>
      <c r="H159" s="240">
        <f>$C$54/12</f>
        <v>4.75E-4</v>
      </c>
      <c r="I159" s="230">
        <f>(SUM('1.  LRAMVA Summary'!D$54:D$80)+SUM('1.  LRAMVA Summary'!D$81:D$82)*(MONTH($E159)-1)/12)*$H159</f>
        <v>28.127235256503173</v>
      </c>
      <c r="J159" s="230">
        <f>(SUM('1.  LRAMVA Summary'!E$54:E$80)+SUM('1.  LRAMVA Summary'!E$81:E$82)*(MONTH($E159)-1)/12)*$H159</f>
        <v>110.14691055527787</v>
      </c>
      <c r="K159" s="230">
        <f>(SUM('1.  LRAMVA Summary'!F$54:F$80)+SUM('1.  LRAMVA Summary'!F$81:F$82)*(MONTH($E159)-1)/12)*$H159</f>
        <v>169.32773349906046</v>
      </c>
      <c r="L159" s="230">
        <f>(SUM('1.  LRAMVA Summary'!G$54:G$80)+SUM('1.  LRAMVA Summary'!G$81:G$82)*(MONTH($E159)-1)/12)*$H159</f>
        <v>62.777307104416721</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370.37918641525818</v>
      </c>
    </row>
    <row r="160" spans="2:23" s="9" customFormat="1">
      <c r="B160" s="66"/>
      <c r="E160" s="214">
        <v>44136</v>
      </c>
      <c r="F160" s="214" t="s">
        <v>187</v>
      </c>
      <c r="G160" s="215" t="s">
        <v>69</v>
      </c>
      <c r="H160" s="240">
        <f>$C$54/12</f>
        <v>4.75E-4</v>
      </c>
      <c r="I160" s="230">
        <f>(SUM('1.  LRAMVA Summary'!D$54:D$80)+SUM('1.  LRAMVA Summary'!D$81:D$82)*(MONTH($E160)-1)/12)*$H160</f>
        <v>28.127235256503173</v>
      </c>
      <c r="J160" s="230">
        <f>(SUM('1.  LRAMVA Summary'!E$54:E$80)+SUM('1.  LRAMVA Summary'!E$81:E$82)*(MONTH($E160)-1)/12)*$H160</f>
        <v>111.17354563905884</v>
      </c>
      <c r="K160" s="230">
        <f>(SUM('1.  LRAMVA Summary'!F$54:F$80)+SUM('1.  LRAMVA Summary'!F$81:F$82)*(MONTH($E160)-1)/12)*$H160</f>
        <v>171.05982265175396</v>
      </c>
      <c r="L160" s="230">
        <f>(SUM('1.  LRAMVA Summary'!G$54:G$80)+SUM('1.  LRAMVA Summary'!G$81:G$82)*(MONTH($E160)-1)/12)*$H160</f>
        <v>63.260371150980795</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373.62097469829678</v>
      </c>
    </row>
    <row r="161" spans="2:23" s="9" customFormat="1">
      <c r="B161" s="66"/>
      <c r="E161" s="214">
        <v>44166</v>
      </c>
      <c r="F161" s="214" t="s">
        <v>187</v>
      </c>
      <c r="G161" s="215" t="s">
        <v>69</v>
      </c>
      <c r="H161" s="240">
        <f>$C$54/12</f>
        <v>4.75E-4</v>
      </c>
      <c r="I161" s="230">
        <f>(SUM('1.  LRAMVA Summary'!D$54:D$80)+SUM('1.  LRAMVA Summary'!D$81:D$82)*(MONTH($E161)-1)/12)*$H161</f>
        <v>28.127235256503173</v>
      </c>
      <c r="J161" s="230">
        <f>(SUM('1.  LRAMVA Summary'!E$54:E$80)+SUM('1.  LRAMVA Summary'!E$81:E$82)*(MONTH($E161)-1)/12)*$H161</f>
        <v>112.20018072283982</v>
      </c>
      <c r="K161" s="230">
        <f>(SUM('1.  LRAMVA Summary'!F$54:F$80)+SUM('1.  LRAMVA Summary'!F$81:F$82)*(MONTH($E161)-1)/12)*$H161</f>
        <v>172.79191180444749</v>
      </c>
      <c r="L161" s="230">
        <f>(SUM('1.  LRAMVA Summary'!G$54:G$80)+SUM('1.  LRAMVA Summary'!G$81:G$82)*(MONTH($E161)-1)/12)*$H161</f>
        <v>63.743435197544869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376.86276298133532</v>
      </c>
    </row>
    <row r="162" spans="2:23" s="9" customFormat="1" ht="15.75" thickBot="1">
      <c r="B162" s="66"/>
      <c r="E162" s="216" t="s">
        <v>470</v>
      </c>
      <c r="F162" s="216"/>
      <c r="G162" s="217"/>
      <c r="H162" s="218"/>
      <c r="I162" s="219">
        <f>SUM(I149:I161)</f>
        <v>3136.9447268395465</v>
      </c>
      <c r="J162" s="219">
        <f>SUM(J149:J161)</f>
        <v>15394.637345929488</v>
      </c>
      <c r="K162" s="219">
        <f t="shared" ref="K162:O162" si="90">SUM(K149:K161)</f>
        <v>24046.627653589614</v>
      </c>
      <c r="L162" s="219">
        <f t="shared" si="90"/>
        <v>9741.270772026237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52319.480498384881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3136.9447268395465</v>
      </c>
      <c r="J164" s="228">
        <f t="shared" ref="J164:U164" si="92">J162+J163</f>
        <v>15394.637345929488</v>
      </c>
      <c r="K164" s="228">
        <f t="shared" si="92"/>
        <v>24046.627653589614</v>
      </c>
      <c r="L164" s="228">
        <f t="shared" si="92"/>
        <v>9741.270772026237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52319.480498384881</v>
      </c>
    </row>
    <row r="165" spans="2:23">
      <c r="E165" s="214">
        <v>44197</v>
      </c>
      <c r="F165" s="214" t="s">
        <v>722</v>
      </c>
      <c r="G165" s="215" t="s">
        <v>65</v>
      </c>
      <c r="H165" s="240">
        <f>$C$55/12</f>
        <v>4.75E-4</v>
      </c>
      <c r="I165" s="230">
        <f>(SUM('1.  LRAMVA Summary'!D$54:D$80)+SUM('1.  LRAMVA Summary'!D$81:D$82)*(MONTH($E165)-1)/12)*$H165</f>
        <v>28.127235256503173</v>
      </c>
      <c r="J165" s="230">
        <f>(SUM('1.  LRAMVA Summary'!E$54:E$80)+SUM('1.  LRAMVA Summary'!E$81:E$82)*(MONTH($E165)-1)/12)*$H165</f>
        <v>100.90719480124913</v>
      </c>
      <c r="K165" s="230">
        <f>(SUM('1.  LRAMVA Summary'!F$54:F$80)+SUM('1.  LRAMVA Summary'!F$81:F$82)*(MONTH($E165)-1)/12)*$H165</f>
        <v>153.738931124819</v>
      </c>
      <c r="L165" s="230">
        <f>(SUM('1.  LRAMVA Summary'!G$54:G$80)+SUM('1.  LRAMVA Summary'!G$81:G$82)*(MONTH($E165)-1)/12)*$H165</f>
        <v>58.429730685340047</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341.20309186791133</v>
      </c>
    </row>
    <row r="166" spans="2:23">
      <c r="E166" s="214">
        <v>44228</v>
      </c>
      <c r="F166" s="214" t="s">
        <v>722</v>
      </c>
      <c r="G166" s="215" t="s">
        <v>65</v>
      </c>
      <c r="H166" s="240">
        <f t="shared" ref="H166:H167" si="93">$C$55/12</f>
        <v>4.75E-4</v>
      </c>
      <c r="I166" s="230">
        <f>(SUM('1.  LRAMVA Summary'!D$54:D$80)+SUM('1.  LRAMVA Summary'!D$81:D$82)*(MONTH($E166)-1)/12)*$H166</f>
        <v>28.127235256503173</v>
      </c>
      <c r="J166" s="230">
        <f>(SUM('1.  LRAMVA Summary'!E$54:E$80)+SUM('1.  LRAMVA Summary'!E$81:E$82)*(MONTH($E166)-1)/12)*$H166</f>
        <v>101.93382988503011</v>
      </c>
      <c r="K166" s="230">
        <f>(SUM('1.  LRAMVA Summary'!F$54:F$80)+SUM('1.  LRAMVA Summary'!F$81:F$82)*(MONTH($E166)-1)/12)*$H166</f>
        <v>155.47102027751248</v>
      </c>
      <c r="L166" s="230">
        <f>(SUM('1.  LRAMVA Summary'!G$54:G$80)+SUM('1.  LRAMVA Summary'!G$81:G$82)*(MONTH($E166)-1)/12)*$H166</f>
        <v>58.912794731904121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344.44488015094987</v>
      </c>
    </row>
    <row r="167" spans="2:23">
      <c r="E167" s="214">
        <v>44256</v>
      </c>
      <c r="F167" s="214" t="s">
        <v>722</v>
      </c>
      <c r="G167" s="215" t="s">
        <v>65</v>
      </c>
      <c r="H167" s="240">
        <f t="shared" si="93"/>
        <v>4.75E-4</v>
      </c>
      <c r="I167" s="230">
        <f>(SUM('1.  LRAMVA Summary'!D$54:D$80)+SUM('1.  LRAMVA Summary'!D$81:D$82)*(MONTH($E167)-1)/12)*$H167</f>
        <v>28.127235256503173</v>
      </c>
      <c r="J167" s="230">
        <f>(SUM('1.  LRAMVA Summary'!E$54:E$80)+SUM('1.  LRAMVA Summary'!E$81:E$82)*(MONTH($E167)-1)/12)*$H167</f>
        <v>102.96046496881108</v>
      </c>
      <c r="K167" s="230">
        <f>(SUM('1.  LRAMVA Summary'!F$54:F$80)+SUM('1.  LRAMVA Summary'!F$81:F$82)*(MONTH($E167)-1)/12)*$H167</f>
        <v>157.20310943020598</v>
      </c>
      <c r="L167" s="230">
        <f>(SUM('1.  LRAMVA Summary'!G$54:G$80)+SUM('1.  LRAMVA Summary'!G$81:G$82)*(MONTH($E167)-1)/12)*$H167</f>
        <v>59.395858778468202</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347.68666843398842</v>
      </c>
    </row>
    <row r="168" spans="2:23">
      <c r="E168" s="214">
        <v>44287</v>
      </c>
      <c r="F168" s="214" t="s">
        <v>722</v>
      </c>
      <c r="G168" s="215" t="s">
        <v>66</v>
      </c>
      <c r="H168" s="240">
        <f>$C$56/12</f>
        <v>4.75E-4</v>
      </c>
      <c r="I168" s="230">
        <f>(SUM('1.  LRAMVA Summary'!D$54:D$80)+SUM('1.  LRAMVA Summary'!D$81:D$82)*(MONTH($E168)-1)/12)*$H168</f>
        <v>28.127235256503173</v>
      </c>
      <c r="J168" s="230">
        <f>(SUM('1.  LRAMVA Summary'!E$54:E$80)+SUM('1.  LRAMVA Summary'!E$81:E$82)*(MONTH($E168)-1)/12)*$H168</f>
        <v>103.98710005259206</v>
      </c>
      <c r="K168" s="230">
        <f>(SUM('1.  LRAMVA Summary'!F$54:F$80)+SUM('1.  LRAMVA Summary'!F$81:F$82)*(MONTH($E168)-1)/12)*$H168</f>
        <v>158.93519858289949</v>
      </c>
      <c r="L168" s="230">
        <f>(SUM('1.  LRAMVA Summary'!G$54:G$80)+SUM('1.  LRAMVA Summary'!G$81:G$82)*(MONTH($E168)-1)/12)*$H168</f>
        <v>59.878922825032276</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350.92845671702696</v>
      </c>
    </row>
    <row r="169" spans="2:23">
      <c r="E169" s="214">
        <v>44317</v>
      </c>
      <c r="F169" s="214" t="s">
        <v>722</v>
      </c>
      <c r="G169" s="215" t="s">
        <v>66</v>
      </c>
      <c r="H169" s="240">
        <f t="shared" ref="H169:H176" si="95">$C$56/12</f>
        <v>4.75E-4</v>
      </c>
      <c r="I169" s="230">
        <f>(SUM('1.  LRAMVA Summary'!D$54:D$80)+SUM('1.  LRAMVA Summary'!D$81:D$82)*(MONTH($E169)-1)/12)*$H169</f>
        <v>28.127235256503173</v>
      </c>
      <c r="J169" s="230">
        <f>(SUM('1.  LRAMVA Summary'!E$54:E$80)+SUM('1.  LRAMVA Summary'!E$81:E$82)*(MONTH($E169)-1)/12)*$H169</f>
        <v>105.01373513637301</v>
      </c>
      <c r="K169" s="230">
        <f>(SUM('1.  LRAMVA Summary'!F$54:F$80)+SUM('1.  LRAMVA Summary'!F$81:F$82)*(MONTH($E169)-1)/12)*$H169</f>
        <v>160.66728773559299</v>
      </c>
      <c r="L169" s="230">
        <f>(SUM('1.  LRAMVA Summary'!G$54:G$80)+SUM('1.  LRAMVA Summary'!G$81:G$82)*(MONTH($E169)-1)/12)*$H169</f>
        <v>60.361986871596351</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354.17024500006556</v>
      </c>
    </row>
    <row r="170" spans="2:23">
      <c r="E170" s="214">
        <v>44348</v>
      </c>
      <c r="F170" s="214" t="s">
        <v>722</v>
      </c>
      <c r="G170" s="215" t="s">
        <v>66</v>
      </c>
      <c r="H170" s="240">
        <f t="shared" si="95"/>
        <v>4.75E-4</v>
      </c>
      <c r="I170" s="230">
        <f>(SUM('1.  LRAMVA Summary'!D$54:D$80)+SUM('1.  LRAMVA Summary'!D$81:D$82)*(MONTH($E170)-1)/12)*$H170</f>
        <v>28.127235256503173</v>
      </c>
      <c r="J170" s="230">
        <f>(SUM('1.  LRAMVA Summary'!E$54:E$80)+SUM('1.  LRAMVA Summary'!E$81:E$82)*(MONTH($E170)-1)/12)*$H170</f>
        <v>106.04037022015399</v>
      </c>
      <c r="K170" s="230">
        <f>(SUM('1.  LRAMVA Summary'!F$54:F$80)+SUM('1.  LRAMVA Summary'!F$81:F$82)*(MONTH($E170)-1)/12)*$H170</f>
        <v>162.3993768882865</v>
      </c>
      <c r="L170" s="230">
        <f>(SUM('1.  LRAMVA Summary'!G$54:G$80)+SUM('1.  LRAMVA Summary'!G$81:G$82)*(MONTH($E170)-1)/12)*$H170</f>
        <v>60.845050918160418</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357.41203328310411</v>
      </c>
    </row>
    <row r="171" spans="2:23">
      <c r="E171" s="214">
        <v>44378</v>
      </c>
      <c r="F171" s="214" t="s">
        <v>722</v>
      </c>
      <c r="G171" s="215" t="s">
        <v>68</v>
      </c>
      <c r="H171" s="240">
        <f t="shared" si="95"/>
        <v>4.75E-4</v>
      </c>
      <c r="I171" s="230">
        <f>(SUM('1.  LRAMVA Summary'!D$54:D$80)+SUM('1.  LRAMVA Summary'!D$81:D$82)*(MONTH($E171)-1)/12)*$H171</f>
        <v>28.127235256503173</v>
      </c>
      <c r="J171" s="230">
        <f>(SUM('1.  LRAMVA Summary'!E$54:E$80)+SUM('1.  LRAMVA Summary'!E$81:E$82)*(MONTH($E171)-1)/12)*$H171</f>
        <v>107.06700530393495</v>
      </c>
      <c r="K171" s="230">
        <f>(SUM('1.  LRAMVA Summary'!F$54:F$80)+SUM('1.  LRAMVA Summary'!F$81:F$82)*(MONTH($E171)-1)/12)*$H171</f>
        <v>164.13146604097997</v>
      </c>
      <c r="L171" s="230">
        <f>(SUM('1.  LRAMVA Summary'!G$54:G$80)+SUM('1.  LRAMVA Summary'!G$81:G$82)*(MONTH($E171)-1)/12)*$H171</f>
        <v>61.328114964724499</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360.6538215661426</v>
      </c>
    </row>
    <row r="172" spans="2:23">
      <c r="E172" s="214">
        <v>44409</v>
      </c>
      <c r="F172" s="214" t="s">
        <v>722</v>
      </c>
      <c r="G172" s="215" t="s">
        <v>68</v>
      </c>
      <c r="H172" s="240">
        <f t="shared" si="95"/>
        <v>4.75E-4</v>
      </c>
      <c r="I172" s="230">
        <f>(SUM('1.  LRAMVA Summary'!D$54:D$80)+SUM('1.  LRAMVA Summary'!D$81:D$82)*(MONTH($E172)-1)/12)*$H172</f>
        <v>28.127235256503173</v>
      </c>
      <c r="J172" s="230">
        <f>(SUM('1.  LRAMVA Summary'!E$54:E$80)+SUM('1.  LRAMVA Summary'!E$81:E$82)*(MONTH($E172)-1)/12)*$H172</f>
        <v>108.09364038771592</v>
      </c>
      <c r="K172" s="230">
        <f>(SUM('1.  LRAMVA Summary'!F$54:F$80)+SUM('1.  LRAMVA Summary'!F$81:F$82)*(MONTH($E172)-1)/12)*$H172</f>
        <v>165.86355519367348</v>
      </c>
      <c r="L172" s="230">
        <f>(SUM('1.  LRAMVA Summary'!G$54:G$80)+SUM('1.  LRAMVA Summary'!G$81:G$82)*(MONTH($E172)-1)/12)*$H172</f>
        <v>61.811179011288573</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363.89560984918114</v>
      </c>
    </row>
    <row r="173" spans="2:23">
      <c r="E173" s="214">
        <v>44440</v>
      </c>
      <c r="F173" s="214" t="s">
        <v>722</v>
      </c>
      <c r="G173" s="215" t="s">
        <v>68</v>
      </c>
      <c r="H173" s="240">
        <f t="shared" si="95"/>
        <v>4.75E-4</v>
      </c>
      <c r="I173" s="230">
        <f>(SUM('1.  LRAMVA Summary'!D$54:D$80)+SUM('1.  LRAMVA Summary'!D$81:D$82)*(MONTH($E173)-1)/12)*$H173</f>
        <v>28.127235256503173</v>
      </c>
      <c r="J173" s="230">
        <f>(SUM('1.  LRAMVA Summary'!E$54:E$80)+SUM('1.  LRAMVA Summary'!E$81:E$82)*(MONTH($E173)-1)/12)*$H173</f>
        <v>109.1202754714969</v>
      </c>
      <c r="K173" s="230">
        <f>(SUM('1.  LRAMVA Summary'!F$54:F$80)+SUM('1.  LRAMVA Summary'!F$81:F$82)*(MONTH($E173)-1)/12)*$H173</f>
        <v>167.59564434636698</v>
      </c>
      <c r="L173" s="230">
        <f>(SUM('1.  LRAMVA Summary'!G$54:G$80)+SUM('1.  LRAMVA Summary'!G$81:G$82)*(MONTH($E173)-1)/12)*$H173</f>
        <v>62.294243057852654</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367.13739813221969</v>
      </c>
    </row>
    <row r="174" spans="2:23">
      <c r="E174" s="214">
        <v>44470</v>
      </c>
      <c r="F174" s="214" t="s">
        <v>722</v>
      </c>
      <c r="G174" s="215" t="s">
        <v>69</v>
      </c>
      <c r="H174" s="240">
        <f t="shared" si="95"/>
        <v>4.75E-4</v>
      </c>
      <c r="I174" s="230">
        <f>(SUM('1.  LRAMVA Summary'!D$54:D$80)+SUM('1.  LRAMVA Summary'!D$81:D$82)*(MONTH($E174)-1)/12)*$H174</f>
        <v>28.127235256503173</v>
      </c>
      <c r="J174" s="230">
        <f>(SUM('1.  LRAMVA Summary'!E$54:E$80)+SUM('1.  LRAMVA Summary'!E$81:E$82)*(MONTH($E174)-1)/12)*$H174</f>
        <v>110.14691055527787</v>
      </c>
      <c r="K174" s="230">
        <f>(SUM('1.  LRAMVA Summary'!F$54:F$80)+SUM('1.  LRAMVA Summary'!F$81:F$82)*(MONTH($E174)-1)/12)*$H174</f>
        <v>169.32773349906046</v>
      </c>
      <c r="L174" s="230">
        <f>(SUM('1.  LRAMVA Summary'!G$54:G$80)+SUM('1.  LRAMVA Summary'!G$81:G$82)*(MONTH($E174)-1)/12)*$H174</f>
        <v>62.777307104416721</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370.37918641525818</v>
      </c>
    </row>
    <row r="175" spans="2:23">
      <c r="E175" s="214">
        <v>44501</v>
      </c>
      <c r="F175" s="214" t="s">
        <v>722</v>
      </c>
      <c r="G175" s="215" t="s">
        <v>69</v>
      </c>
      <c r="H175" s="240">
        <f t="shared" si="95"/>
        <v>4.75E-4</v>
      </c>
      <c r="I175" s="230">
        <f>(SUM('1.  LRAMVA Summary'!D$54:D$80)+SUM('1.  LRAMVA Summary'!D$81:D$82)*(MONTH($E175)-1)/12)*$H175</f>
        <v>28.127235256503173</v>
      </c>
      <c r="J175" s="230">
        <f>(SUM('1.  LRAMVA Summary'!E$54:E$80)+SUM('1.  LRAMVA Summary'!E$81:E$82)*(MONTH($E175)-1)/12)*$H175</f>
        <v>111.17354563905884</v>
      </c>
      <c r="K175" s="230">
        <f>(SUM('1.  LRAMVA Summary'!F$54:F$80)+SUM('1.  LRAMVA Summary'!F$81:F$82)*(MONTH($E175)-1)/12)*$H175</f>
        <v>171.05982265175396</v>
      </c>
      <c r="L175" s="230">
        <f>(SUM('1.  LRAMVA Summary'!G$54:G$80)+SUM('1.  LRAMVA Summary'!G$81:G$82)*(MONTH($E175)-1)/12)*$H175</f>
        <v>63.260371150980795</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373.62097469829678</v>
      </c>
    </row>
    <row r="176" spans="2:23">
      <c r="E176" s="214">
        <v>44531</v>
      </c>
      <c r="F176" s="214" t="s">
        <v>722</v>
      </c>
      <c r="G176" s="215" t="s">
        <v>69</v>
      </c>
      <c r="H176" s="240">
        <f t="shared" si="95"/>
        <v>4.75E-4</v>
      </c>
      <c r="I176" s="230">
        <f>(SUM('1.  LRAMVA Summary'!D$54:D$80)+SUM('1.  LRAMVA Summary'!D$81:D$82)*(MONTH($E176)-1)/12)*$H176</f>
        <v>28.127235256503173</v>
      </c>
      <c r="J176" s="230">
        <f>(SUM('1.  LRAMVA Summary'!E$54:E$80)+SUM('1.  LRAMVA Summary'!E$81:E$82)*(MONTH($E176)-1)/12)*$H176</f>
        <v>112.20018072283982</v>
      </c>
      <c r="K176" s="230">
        <f>(SUM('1.  LRAMVA Summary'!F$54:F$80)+SUM('1.  LRAMVA Summary'!F$81:F$82)*(MONTH($E176)-1)/12)*$H176</f>
        <v>172.79191180444749</v>
      </c>
      <c r="L176" s="230">
        <f>(SUM('1.  LRAMVA Summary'!G$54:G$80)+SUM('1.  LRAMVA Summary'!G$81:G$82)*(MONTH($E176)-1)/12)*$H176</f>
        <v>63.743435197544869</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376.86276298133532</v>
      </c>
    </row>
    <row r="177" spans="5:23" ht="15.75" thickBot="1">
      <c r="E177" s="216" t="s">
        <v>717</v>
      </c>
      <c r="F177" s="216"/>
      <c r="G177" s="217"/>
      <c r="H177" s="218"/>
      <c r="I177" s="219">
        <f>SUM(I164:I176)</f>
        <v>3474.4715499175868</v>
      </c>
      <c r="J177" s="219">
        <f>SUM(J164:J176)</f>
        <v>16673.281599074031</v>
      </c>
      <c r="K177" s="219">
        <f t="shared" ref="K177:V177" si="96">SUM(K164:K176)</f>
        <v>26005.812711165214</v>
      </c>
      <c r="L177" s="219">
        <f t="shared" si="96"/>
        <v>10474.309767323546</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56627.875627480353</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3474.4715499175868</v>
      </c>
      <c r="J179" s="228">
        <f t="shared" ref="J179:U179" si="97">J177+J178</f>
        <v>16673.281599074031</v>
      </c>
      <c r="K179" s="228">
        <f t="shared" si="97"/>
        <v>26005.812711165214</v>
      </c>
      <c r="L179" s="228">
        <f t="shared" si="97"/>
        <v>10474.309767323546</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56627.875627480353</v>
      </c>
    </row>
    <row r="180" spans="5:23">
      <c r="E180" s="214">
        <v>44562</v>
      </c>
      <c r="F180" s="214" t="s">
        <v>723</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723</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723</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3474.4715499175868</v>
      </c>
      <c r="J192" s="219">
        <f>SUM(J179:J191)</f>
        <v>16673.281599074031</v>
      </c>
      <c r="K192" s="219">
        <f t="shared" ref="K192:V192" si="99">SUM(K179:K191)</f>
        <v>26005.812711165214</v>
      </c>
      <c r="L192" s="219">
        <f t="shared" si="99"/>
        <v>10474.309767323546</v>
      </c>
      <c r="M192" s="219">
        <f t="shared" si="99"/>
        <v>0</v>
      </c>
      <c r="N192" s="219">
        <f t="shared" si="99"/>
        <v>0</v>
      </c>
      <c r="O192" s="219">
        <f t="shared" si="99"/>
        <v>0</v>
      </c>
      <c r="P192" s="219">
        <f t="shared" si="99"/>
        <v>0</v>
      </c>
      <c r="Q192" s="219">
        <f t="shared" si="99"/>
        <v>0</v>
      </c>
      <c r="R192" s="219">
        <f t="shared" si="99"/>
        <v>0</v>
      </c>
      <c r="S192" s="219">
        <f t="shared" si="99"/>
        <v>0</v>
      </c>
      <c r="T192" s="219">
        <f t="shared" si="99"/>
        <v>0</v>
      </c>
      <c r="U192" s="219">
        <f t="shared" si="99"/>
        <v>0</v>
      </c>
      <c r="V192" s="219">
        <f t="shared" si="99"/>
        <v>0</v>
      </c>
      <c r="W192" s="219">
        <f>SUM(W179:W191)</f>
        <v>56627.875627480353</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3474.4715499175868</v>
      </c>
      <c r="J194" s="228">
        <f t="shared" ref="J194:U194" si="100">J192+J193</f>
        <v>16673.281599074031</v>
      </c>
      <c r="K194" s="228">
        <f t="shared" si="100"/>
        <v>26005.812711165214</v>
      </c>
      <c r="L194" s="228">
        <f t="shared" si="100"/>
        <v>10474.309767323546</v>
      </c>
      <c r="M194" s="228">
        <f t="shared" si="100"/>
        <v>0</v>
      </c>
      <c r="N194" s="228">
        <f t="shared" si="100"/>
        <v>0</v>
      </c>
      <c r="O194" s="228">
        <f t="shared" si="100"/>
        <v>0</v>
      </c>
      <c r="P194" s="228">
        <f t="shared" si="100"/>
        <v>0</v>
      </c>
      <c r="Q194" s="228">
        <f t="shared" si="100"/>
        <v>0</v>
      </c>
      <c r="R194" s="228">
        <f t="shared" si="100"/>
        <v>0</v>
      </c>
      <c r="S194" s="228">
        <f t="shared" si="100"/>
        <v>0</v>
      </c>
      <c r="T194" s="228">
        <f t="shared" si="100"/>
        <v>0</v>
      </c>
      <c r="U194" s="228">
        <f t="shared" si="100"/>
        <v>0</v>
      </c>
      <c r="V194" s="228">
        <f>V192+V193</f>
        <v>0</v>
      </c>
      <c r="W194" s="228">
        <f>W192+W193</f>
        <v>56627.875627480353</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3474.4715499175868</v>
      </c>
      <c r="J207" s="219">
        <f>SUM(J194:J206)</f>
        <v>16673.281599074031</v>
      </c>
      <c r="K207" s="219">
        <f t="shared" ref="K207:V207" si="102">SUM(K194:K206)</f>
        <v>26005.812711165214</v>
      </c>
      <c r="L207" s="219">
        <f t="shared" si="102"/>
        <v>10474.309767323546</v>
      </c>
      <c r="M207" s="219">
        <f t="shared" si="102"/>
        <v>0</v>
      </c>
      <c r="N207" s="219">
        <f t="shared" si="102"/>
        <v>0</v>
      </c>
      <c r="O207" s="219">
        <f t="shared" si="102"/>
        <v>0</v>
      </c>
      <c r="P207" s="219">
        <f t="shared" si="102"/>
        <v>0</v>
      </c>
      <c r="Q207" s="219">
        <f t="shared" si="102"/>
        <v>0</v>
      </c>
      <c r="R207" s="219">
        <f t="shared" si="102"/>
        <v>0</v>
      </c>
      <c r="S207" s="219">
        <f t="shared" si="102"/>
        <v>0</v>
      </c>
      <c r="T207" s="219">
        <f t="shared" si="102"/>
        <v>0</v>
      </c>
      <c r="U207" s="219">
        <f t="shared" si="102"/>
        <v>0</v>
      </c>
      <c r="V207" s="219">
        <f t="shared" si="102"/>
        <v>0</v>
      </c>
      <c r="W207" s="219">
        <f>SUM(W194:W206)</f>
        <v>56627.875627480353</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3474.4715499175868</v>
      </c>
      <c r="J209" s="228">
        <f t="shared" ref="J209:U209" si="103">J207+J208</f>
        <v>16673.281599074031</v>
      </c>
      <c r="K209" s="228">
        <f t="shared" si="103"/>
        <v>26005.812711165214</v>
      </c>
      <c r="L209" s="228">
        <f t="shared" si="103"/>
        <v>10474.309767323546</v>
      </c>
      <c r="M209" s="228">
        <f t="shared" si="103"/>
        <v>0</v>
      </c>
      <c r="N209" s="228">
        <f t="shared" si="103"/>
        <v>0</v>
      </c>
      <c r="O209" s="228">
        <f t="shared" si="103"/>
        <v>0</v>
      </c>
      <c r="P209" s="228">
        <f t="shared" si="103"/>
        <v>0</v>
      </c>
      <c r="Q209" s="228">
        <f t="shared" si="103"/>
        <v>0</v>
      </c>
      <c r="R209" s="228">
        <f t="shared" si="103"/>
        <v>0</v>
      </c>
      <c r="S209" s="228">
        <f t="shared" si="103"/>
        <v>0</v>
      </c>
      <c r="T209" s="228">
        <f t="shared" si="103"/>
        <v>0</v>
      </c>
      <c r="U209" s="228">
        <f t="shared" si="103"/>
        <v>0</v>
      </c>
      <c r="V209" s="228">
        <f>V207+V208</f>
        <v>0</v>
      </c>
      <c r="W209" s="228">
        <f>W207+W208</f>
        <v>56627.875627480353</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3474.4715499175868</v>
      </c>
      <c r="J222" s="219">
        <f>SUM(J209:J221)</f>
        <v>16673.281599074031</v>
      </c>
      <c r="K222" s="219">
        <f t="shared" ref="K222:V222" si="105">SUM(K209:K221)</f>
        <v>26005.812711165214</v>
      </c>
      <c r="L222" s="219">
        <f t="shared" si="105"/>
        <v>10474.309767323546</v>
      </c>
      <c r="M222" s="219">
        <f t="shared" si="105"/>
        <v>0</v>
      </c>
      <c r="N222" s="219">
        <f t="shared" si="105"/>
        <v>0</v>
      </c>
      <c r="O222" s="219">
        <f t="shared" si="105"/>
        <v>0</v>
      </c>
      <c r="P222" s="219">
        <f t="shared" si="105"/>
        <v>0</v>
      </c>
      <c r="Q222" s="219">
        <f t="shared" si="105"/>
        <v>0</v>
      </c>
      <c r="R222" s="219">
        <f t="shared" si="105"/>
        <v>0</v>
      </c>
      <c r="S222" s="219">
        <f t="shared" si="105"/>
        <v>0</v>
      </c>
      <c r="T222" s="219">
        <f t="shared" si="105"/>
        <v>0</v>
      </c>
      <c r="U222" s="219">
        <f t="shared" si="105"/>
        <v>0</v>
      </c>
      <c r="V222" s="219">
        <f t="shared" si="105"/>
        <v>0</v>
      </c>
      <c r="W222" s="219">
        <f>SUM(W209:W221)</f>
        <v>56627.875627480353</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3474.4715499175868</v>
      </c>
      <c r="J224" s="228">
        <f t="shared" ref="J224:U224" si="106">J222+J223</f>
        <v>16673.281599074031</v>
      </c>
      <c r="K224" s="228">
        <f t="shared" si="106"/>
        <v>26005.812711165214</v>
      </c>
      <c r="L224" s="228">
        <f t="shared" si="106"/>
        <v>10474.309767323546</v>
      </c>
      <c r="M224" s="228">
        <f t="shared" si="106"/>
        <v>0</v>
      </c>
      <c r="N224" s="228">
        <f t="shared" si="106"/>
        <v>0</v>
      </c>
      <c r="O224" s="228">
        <f t="shared" si="106"/>
        <v>0</v>
      </c>
      <c r="P224" s="228">
        <f t="shared" si="106"/>
        <v>0</v>
      </c>
      <c r="Q224" s="228">
        <f t="shared" si="106"/>
        <v>0</v>
      </c>
      <c r="R224" s="228">
        <f t="shared" si="106"/>
        <v>0</v>
      </c>
      <c r="S224" s="228">
        <f t="shared" si="106"/>
        <v>0</v>
      </c>
      <c r="T224" s="228">
        <f t="shared" si="106"/>
        <v>0</v>
      </c>
      <c r="U224" s="228">
        <f t="shared" si="106"/>
        <v>0</v>
      </c>
      <c r="V224" s="228">
        <f>V222+V223</f>
        <v>0</v>
      </c>
      <c r="W224" s="228">
        <f>W222+W223</f>
        <v>56627.875627480353</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3474.4715499175868</v>
      </c>
      <c r="J237" s="219">
        <f>SUM(J224:J236)</f>
        <v>16673.281599074031</v>
      </c>
      <c r="K237" s="219">
        <f t="shared" ref="K237:U237" si="108">SUM(K224:K236)</f>
        <v>26005.812711165214</v>
      </c>
      <c r="L237" s="219">
        <f t="shared" si="108"/>
        <v>10474.309767323546</v>
      </c>
      <c r="M237" s="219">
        <f>SUM(M224:M236)</f>
        <v>0</v>
      </c>
      <c r="N237" s="219">
        <f t="shared" si="108"/>
        <v>0</v>
      </c>
      <c r="O237" s="219">
        <f t="shared" si="108"/>
        <v>0</v>
      </c>
      <c r="P237" s="219">
        <f t="shared" si="108"/>
        <v>0</v>
      </c>
      <c r="Q237" s="219">
        <f t="shared" si="108"/>
        <v>0</v>
      </c>
      <c r="R237" s="219">
        <f t="shared" si="108"/>
        <v>0</v>
      </c>
      <c r="S237" s="219">
        <f t="shared" si="108"/>
        <v>0</v>
      </c>
      <c r="T237" s="219">
        <f t="shared" si="108"/>
        <v>0</v>
      </c>
      <c r="U237" s="219">
        <f t="shared" si="108"/>
        <v>0</v>
      </c>
      <c r="V237" s="219">
        <f>SUM(V224:V236)</f>
        <v>0</v>
      </c>
      <c r="W237" s="219">
        <f>SUM(W224:W236)</f>
        <v>56627.875627480353</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2"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607</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601</v>
      </c>
      <c r="C17" s="90"/>
      <c r="D17" s="608" t="s">
        <v>581</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614</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613</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615</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624</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586</v>
      </c>
      <c r="H23" s="10"/>
      <c r="I23" s="10"/>
      <c r="J23" s="10"/>
    </row>
    <row r="24" spans="2:73" s="667" customFormat="1" ht="21" customHeight="1">
      <c r="B24" s="699" t="s">
        <v>590</v>
      </c>
      <c r="C24" s="825" t="s">
        <v>591</v>
      </c>
      <c r="D24" s="825"/>
      <c r="E24" s="825"/>
      <c r="F24" s="825"/>
      <c r="G24" s="825"/>
      <c r="H24" s="675" t="s">
        <v>588</v>
      </c>
      <c r="I24" s="675" t="s">
        <v>587</v>
      </c>
      <c r="J24" s="675" t="s">
        <v>589</v>
      </c>
      <c r="K24" s="666"/>
      <c r="L24" s="667" t="s">
        <v>591</v>
      </c>
      <c r="AQ24" s="667" t="s">
        <v>591</v>
      </c>
      <c r="BU24" s="666"/>
    </row>
    <row r="25" spans="2:73" s="250" customFormat="1" ht="49.5" customHeight="1">
      <c r="B25" s="245" t="s">
        <v>473</v>
      </c>
      <c r="C25" s="245" t="s">
        <v>211</v>
      </c>
      <c r="D25" s="625" t="s">
        <v>474</v>
      </c>
      <c r="E25" s="245" t="s">
        <v>208</v>
      </c>
      <c r="F25" s="245" t="s">
        <v>475</v>
      </c>
      <c r="G25" s="245" t="s">
        <v>476</v>
      </c>
      <c r="H25" s="625" t="s">
        <v>477</v>
      </c>
      <c r="I25" s="633" t="s">
        <v>579</v>
      </c>
      <c r="J25" s="640" t="s">
        <v>580</v>
      </c>
      <c r="K25" s="63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9"/>
      <c r="C27" s="689"/>
      <c r="D27" s="689"/>
      <c r="E27" s="689"/>
      <c r="F27" s="689"/>
      <c r="G27" s="689"/>
      <c r="H27" s="689"/>
      <c r="I27" s="641"/>
      <c r="J27" s="641"/>
      <c r="K27" s="630"/>
      <c r="L27" s="693"/>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5"/>
      <c r="AP27" s="630"/>
      <c r="AQ27" s="693"/>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5"/>
      <c r="BU27" s="16"/>
    </row>
    <row r="28" spans="2:73" s="17" customFormat="1" ht="15.75">
      <c r="B28" s="689"/>
      <c r="C28" s="689"/>
      <c r="D28" s="689"/>
      <c r="E28" s="689"/>
      <c r="F28" s="689"/>
      <c r="G28" s="689"/>
      <c r="H28" s="689"/>
      <c r="I28" s="641"/>
      <c r="J28" s="641"/>
      <c r="K28" s="630"/>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5"/>
      <c r="AP28" s="630"/>
      <c r="AQ28" s="693"/>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5"/>
      <c r="BU28" s="16"/>
    </row>
    <row r="29" spans="2:73" s="17" customFormat="1" ht="16.5" customHeight="1">
      <c r="B29" s="689"/>
      <c r="C29" s="689"/>
      <c r="D29" s="689"/>
      <c r="E29" s="689"/>
      <c r="F29" s="689"/>
      <c r="G29" s="689"/>
      <c r="H29" s="689"/>
      <c r="I29" s="641"/>
      <c r="J29" s="641"/>
      <c r="K29" s="630"/>
      <c r="L29" s="693"/>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5"/>
      <c r="AP29" s="630"/>
      <c r="AQ29" s="693"/>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5"/>
      <c r="BU29" s="16"/>
    </row>
    <row r="30" spans="2:73" s="17" customFormat="1" ht="15.75">
      <c r="B30" s="689"/>
      <c r="C30" s="689"/>
      <c r="D30" s="689"/>
      <c r="E30" s="689"/>
      <c r="F30" s="689"/>
      <c r="G30" s="689"/>
      <c r="H30" s="689"/>
      <c r="I30" s="641"/>
      <c r="J30" s="641"/>
      <c r="K30" s="630"/>
      <c r="L30" s="693"/>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5"/>
      <c r="AP30" s="630"/>
      <c r="AQ30" s="693"/>
      <c r="AR30" s="694"/>
      <c r="AS30" s="694"/>
      <c r="AT30" s="694"/>
      <c r="AU30" s="694"/>
      <c r="AV30" s="694"/>
      <c r="AW30" s="694"/>
      <c r="AX30" s="694"/>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5"/>
      <c r="BU30" s="16"/>
    </row>
    <row r="31" spans="2:73" s="17" customFormat="1" ht="15.75">
      <c r="B31" s="689"/>
      <c r="C31" s="689"/>
      <c r="D31" s="689"/>
      <c r="E31" s="689"/>
      <c r="F31" s="689"/>
      <c r="G31" s="689"/>
      <c r="H31" s="689"/>
      <c r="I31" s="641"/>
      <c r="J31" s="641"/>
      <c r="K31" s="630"/>
      <c r="L31" s="693"/>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5"/>
      <c r="AP31" s="630"/>
      <c r="AQ31" s="693"/>
      <c r="AR31" s="694"/>
      <c r="AS31" s="694"/>
      <c r="AT31" s="694"/>
      <c r="AU31" s="694"/>
      <c r="AV31" s="694"/>
      <c r="AW31" s="694"/>
      <c r="AX31" s="694"/>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5"/>
      <c r="BU31" s="16"/>
    </row>
    <row r="32" spans="2:73" s="17" customFormat="1" ht="15.75">
      <c r="B32" s="689"/>
      <c r="C32" s="689"/>
      <c r="D32" s="689"/>
      <c r="E32" s="689"/>
      <c r="F32" s="689"/>
      <c r="G32" s="689"/>
      <c r="H32" s="689"/>
      <c r="I32" s="641"/>
      <c r="J32" s="641"/>
      <c r="K32" s="630"/>
      <c r="L32" s="693"/>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5"/>
      <c r="AP32" s="630"/>
      <c r="AQ32" s="693"/>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5"/>
      <c r="BU32" s="16"/>
    </row>
    <row r="33" spans="2:73" s="17" customFormat="1" ht="15.75">
      <c r="B33" s="689"/>
      <c r="C33" s="689"/>
      <c r="D33" s="689"/>
      <c r="E33" s="689"/>
      <c r="F33" s="689"/>
      <c r="G33" s="689"/>
      <c r="H33" s="689"/>
      <c r="I33" s="641"/>
      <c r="J33" s="641"/>
      <c r="K33" s="630"/>
      <c r="L33" s="693"/>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5"/>
      <c r="AP33" s="630"/>
      <c r="AQ33" s="693"/>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5"/>
      <c r="BU33" s="16"/>
    </row>
    <row r="34" spans="2:73" s="17" customFormat="1" ht="15.75">
      <c r="B34" s="689"/>
      <c r="C34" s="689"/>
      <c r="D34" s="689"/>
      <c r="E34" s="689"/>
      <c r="F34" s="689"/>
      <c r="G34" s="689"/>
      <c r="H34" s="689"/>
      <c r="I34" s="641"/>
      <c r="J34" s="641"/>
      <c r="K34" s="630"/>
      <c r="L34" s="693"/>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5"/>
      <c r="AP34" s="630"/>
      <c r="AQ34" s="693"/>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5"/>
      <c r="BU34" s="16"/>
    </row>
    <row r="35" spans="2:73" s="17" customFormat="1" ht="15.75">
      <c r="B35" s="689"/>
      <c r="C35" s="689"/>
      <c r="D35" s="689"/>
      <c r="E35" s="689"/>
      <c r="F35" s="689"/>
      <c r="G35" s="689"/>
      <c r="H35" s="689"/>
      <c r="I35" s="641"/>
      <c r="J35" s="641"/>
      <c r="K35" s="630"/>
      <c r="L35" s="693"/>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5"/>
      <c r="AP35" s="630"/>
      <c r="AQ35" s="693"/>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5"/>
      <c r="BU35" s="16"/>
    </row>
    <row r="36" spans="2:73" s="17" customFormat="1" ht="15.75">
      <c r="B36" s="689"/>
      <c r="C36" s="689"/>
      <c r="D36" s="689"/>
      <c r="E36" s="689"/>
      <c r="F36" s="689"/>
      <c r="G36" s="689"/>
      <c r="H36" s="689"/>
      <c r="I36" s="641"/>
      <c r="J36" s="641"/>
      <c r="K36" s="630"/>
      <c r="L36" s="693"/>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5"/>
      <c r="AP36" s="630"/>
      <c r="AQ36" s="693"/>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5"/>
      <c r="BU36" s="16"/>
    </row>
    <row r="37" spans="2:73" s="17" customFormat="1" ht="15.75">
      <c r="B37" s="689"/>
      <c r="C37" s="689"/>
      <c r="D37" s="689"/>
      <c r="E37" s="689"/>
      <c r="F37" s="689"/>
      <c r="G37" s="689"/>
      <c r="H37" s="689"/>
      <c r="I37" s="641"/>
      <c r="J37" s="641"/>
      <c r="K37" s="630"/>
      <c r="L37" s="693"/>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5"/>
      <c r="AP37" s="630"/>
      <c r="AQ37" s="693"/>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5"/>
      <c r="BU37" s="16"/>
    </row>
    <row r="38" spans="2:73" s="17" customFormat="1" ht="15.75">
      <c r="B38" s="689"/>
      <c r="C38" s="689"/>
      <c r="D38" s="689"/>
      <c r="E38" s="689"/>
      <c r="F38" s="689"/>
      <c r="G38" s="689"/>
      <c r="H38" s="689"/>
      <c r="I38" s="641"/>
      <c r="J38" s="641"/>
      <c r="K38" s="630"/>
      <c r="L38" s="693"/>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0"/>
      <c r="AQ38" s="693"/>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75">
      <c r="B39" s="689"/>
      <c r="C39" s="689"/>
      <c r="D39" s="689"/>
      <c r="E39" s="689"/>
      <c r="F39" s="689"/>
      <c r="G39" s="689"/>
      <c r="H39" s="689"/>
      <c r="I39" s="641"/>
      <c r="J39" s="641"/>
      <c r="K39" s="630"/>
      <c r="L39" s="69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0"/>
      <c r="AQ39" s="693"/>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75">
      <c r="B40" s="689"/>
      <c r="C40" s="689"/>
      <c r="D40" s="689"/>
      <c r="E40" s="689"/>
      <c r="F40" s="689"/>
      <c r="G40" s="689"/>
      <c r="H40" s="689"/>
      <c r="I40" s="641"/>
      <c r="J40" s="641"/>
      <c r="K40" s="630"/>
      <c r="L40" s="693"/>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0"/>
      <c r="AQ40" s="693"/>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75">
      <c r="B41" s="689"/>
      <c r="C41" s="689"/>
      <c r="D41" s="689"/>
      <c r="E41" s="689"/>
      <c r="F41" s="689"/>
      <c r="G41" s="689"/>
      <c r="H41" s="689"/>
      <c r="I41" s="641"/>
      <c r="J41" s="641"/>
      <c r="K41" s="630"/>
      <c r="L41" s="693"/>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0"/>
      <c r="AQ41" s="693"/>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75">
      <c r="B42" s="689"/>
      <c r="C42" s="689"/>
      <c r="D42" s="689"/>
      <c r="E42" s="689"/>
      <c r="F42" s="689"/>
      <c r="G42" s="689"/>
      <c r="H42" s="689"/>
      <c r="I42" s="641"/>
      <c r="J42" s="641"/>
      <c r="K42" s="630"/>
      <c r="L42" s="693"/>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0"/>
      <c r="AQ42" s="693"/>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75">
      <c r="B43" s="689"/>
      <c r="C43" s="689"/>
      <c r="D43" s="689"/>
      <c r="E43" s="689"/>
      <c r="F43" s="689"/>
      <c r="G43" s="689"/>
      <c r="H43" s="689"/>
      <c r="I43" s="641"/>
      <c r="J43" s="641"/>
      <c r="K43" s="630"/>
      <c r="L43" s="693"/>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0"/>
      <c r="AQ43" s="693"/>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75">
      <c r="B44" s="689"/>
      <c r="C44" s="689"/>
      <c r="D44" s="689"/>
      <c r="E44" s="689"/>
      <c r="F44" s="689"/>
      <c r="G44" s="689"/>
      <c r="H44" s="689"/>
      <c r="I44" s="641"/>
      <c r="J44" s="641"/>
      <c r="K44" s="630"/>
      <c r="L44" s="693"/>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0"/>
      <c r="AQ44" s="693"/>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75">
      <c r="B45" s="689"/>
      <c r="C45" s="689"/>
      <c r="D45" s="689"/>
      <c r="E45" s="689"/>
      <c r="F45" s="689"/>
      <c r="G45" s="689"/>
      <c r="H45" s="689"/>
      <c r="I45" s="641"/>
      <c r="J45" s="641"/>
      <c r="K45" s="630"/>
      <c r="L45" s="693"/>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0"/>
      <c r="AQ45" s="693"/>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75">
      <c r="B46" s="689"/>
      <c r="C46" s="689"/>
      <c r="D46" s="689"/>
      <c r="E46" s="689"/>
      <c r="F46" s="689"/>
      <c r="G46" s="689"/>
      <c r="H46" s="689"/>
      <c r="I46" s="641"/>
      <c r="J46" s="641"/>
      <c r="K46" s="630"/>
      <c r="L46" s="693"/>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0"/>
      <c r="AQ46" s="693"/>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75">
      <c r="B47" s="689"/>
      <c r="C47" s="689"/>
      <c r="D47" s="689"/>
      <c r="E47" s="689"/>
      <c r="F47" s="689"/>
      <c r="G47" s="689"/>
      <c r="H47" s="689"/>
      <c r="I47" s="641"/>
      <c r="J47" s="641"/>
      <c r="K47" s="630"/>
      <c r="L47" s="693"/>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0"/>
      <c r="AQ47" s="693"/>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75">
      <c r="B48" s="689"/>
      <c r="C48" s="689"/>
      <c r="D48" s="689"/>
      <c r="E48" s="689"/>
      <c r="F48" s="689"/>
      <c r="G48" s="689"/>
      <c r="H48" s="689"/>
      <c r="I48" s="641"/>
      <c r="J48" s="641"/>
      <c r="K48" s="630"/>
      <c r="L48" s="693"/>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0"/>
      <c r="AQ48" s="693"/>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75">
      <c r="B49" s="689"/>
      <c r="C49" s="689"/>
      <c r="D49" s="689"/>
      <c r="E49" s="689"/>
      <c r="F49" s="689"/>
      <c r="G49" s="689"/>
      <c r="H49" s="689"/>
      <c r="I49" s="641"/>
      <c r="J49" s="641"/>
      <c r="K49" s="630"/>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0"/>
      <c r="AQ49" s="693"/>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75">
      <c r="B50" s="689"/>
      <c r="C50" s="689"/>
      <c r="D50" s="689"/>
      <c r="E50" s="689"/>
      <c r="F50" s="689"/>
      <c r="G50" s="689"/>
      <c r="H50" s="689"/>
      <c r="I50" s="641"/>
      <c r="J50" s="641"/>
      <c r="K50" s="630"/>
      <c r="L50" s="693"/>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0"/>
      <c r="AQ50" s="693"/>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75">
      <c r="B51" s="689"/>
      <c r="C51" s="689"/>
      <c r="D51" s="689"/>
      <c r="E51" s="689"/>
      <c r="F51" s="689"/>
      <c r="G51" s="689"/>
      <c r="H51" s="689"/>
      <c r="I51" s="641"/>
      <c r="J51" s="641"/>
      <c r="K51" s="630"/>
      <c r="L51" s="693"/>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0"/>
      <c r="AQ51" s="693"/>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75">
      <c r="B52" s="689"/>
      <c r="C52" s="689"/>
      <c r="D52" s="689"/>
      <c r="E52" s="689"/>
      <c r="F52" s="689"/>
      <c r="G52" s="689"/>
      <c r="H52" s="689"/>
      <c r="I52" s="641"/>
      <c r="J52" s="641"/>
      <c r="K52" s="630"/>
      <c r="L52" s="693"/>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0"/>
      <c r="AQ52" s="693"/>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c r="B53" s="689"/>
      <c r="C53" s="689"/>
      <c r="D53" s="689"/>
      <c r="E53" s="689"/>
      <c r="F53" s="689"/>
      <c r="G53" s="689"/>
      <c r="H53" s="689"/>
      <c r="I53" s="641"/>
      <c r="J53" s="641"/>
      <c r="K53" s="630"/>
      <c r="L53" s="693"/>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0"/>
      <c r="AQ53" s="693"/>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row>
    <row r="54" spans="2:73">
      <c r="B54" s="689"/>
      <c r="C54" s="689"/>
      <c r="D54" s="689"/>
      <c r="E54" s="689"/>
      <c r="F54" s="689"/>
      <c r="G54" s="689"/>
      <c r="H54" s="689"/>
      <c r="I54" s="641"/>
      <c r="J54" s="641"/>
      <c r="K54" s="630"/>
      <c r="L54" s="693"/>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0"/>
      <c r="AQ54" s="693"/>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row>
    <row r="55" spans="2:73">
      <c r="B55" s="689"/>
      <c r="C55" s="689"/>
      <c r="D55" s="689"/>
      <c r="E55" s="689"/>
      <c r="F55" s="689"/>
      <c r="G55" s="689"/>
      <c r="H55" s="689"/>
      <c r="I55" s="641"/>
      <c r="J55" s="641"/>
      <c r="K55" s="630"/>
      <c r="L55" s="693"/>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0"/>
      <c r="AQ55" s="693"/>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row>
    <row r="56" spans="2:73">
      <c r="B56" s="689"/>
      <c r="C56" s="689"/>
      <c r="D56" s="689"/>
      <c r="E56" s="689"/>
      <c r="F56" s="689"/>
      <c r="G56" s="689"/>
      <c r="H56" s="689"/>
      <c r="I56" s="641"/>
      <c r="J56" s="641"/>
      <c r="K56" s="630"/>
      <c r="L56" s="693"/>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0"/>
      <c r="AQ56" s="693"/>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row>
    <row r="57" spans="2:73">
      <c r="B57" s="689"/>
      <c r="C57" s="689"/>
      <c r="D57" s="689"/>
      <c r="E57" s="689"/>
      <c r="F57" s="689"/>
      <c r="G57" s="689"/>
      <c r="H57" s="689"/>
      <c r="I57" s="641"/>
      <c r="J57" s="641"/>
      <c r="K57" s="630"/>
      <c r="L57" s="693"/>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0"/>
      <c r="AQ57" s="693"/>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row>
    <row r="58" spans="2:73">
      <c r="B58" s="689"/>
      <c r="C58" s="689"/>
      <c r="D58" s="689"/>
      <c r="E58" s="689"/>
      <c r="F58" s="689"/>
      <c r="G58" s="689"/>
      <c r="H58" s="689"/>
      <c r="I58" s="641"/>
      <c r="J58" s="641"/>
      <c r="K58" s="630"/>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0"/>
      <c r="AQ58" s="693"/>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row>
    <row r="59" spans="2:73">
      <c r="B59" s="689"/>
      <c r="C59" s="689"/>
      <c r="D59" s="689"/>
      <c r="E59" s="689"/>
      <c r="F59" s="689"/>
      <c r="G59" s="689"/>
      <c r="H59" s="689"/>
      <c r="I59" s="641"/>
      <c r="J59" s="641"/>
      <c r="K59" s="630"/>
      <c r="L59" s="693"/>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0"/>
      <c r="AQ59" s="693"/>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row>
    <row r="60" spans="2:73" ht="15.75">
      <c r="B60" s="689"/>
      <c r="C60" s="689"/>
      <c r="D60" s="689"/>
      <c r="E60" s="689"/>
      <c r="F60" s="689"/>
      <c r="G60" s="689"/>
      <c r="H60" s="689"/>
      <c r="I60" s="641"/>
      <c r="J60" s="641"/>
      <c r="K60" s="630"/>
      <c r="L60" s="693"/>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0"/>
      <c r="AQ60" s="693"/>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3"/>
    </row>
    <row r="61" spans="2:73">
      <c r="B61" s="689"/>
      <c r="C61" s="689"/>
      <c r="D61" s="689"/>
      <c r="E61" s="689"/>
      <c r="F61" s="689"/>
      <c r="G61" s="689"/>
      <c r="H61" s="689"/>
      <c r="I61" s="641"/>
      <c r="J61" s="641"/>
      <c r="K61" s="630"/>
      <c r="L61" s="693"/>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0"/>
      <c r="AQ61" s="693"/>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row>
    <row r="62" spans="2:73">
      <c r="B62" s="689"/>
      <c r="C62" s="689"/>
      <c r="D62" s="689"/>
      <c r="E62" s="689"/>
      <c r="F62" s="689"/>
      <c r="G62" s="689"/>
      <c r="H62" s="689"/>
      <c r="I62" s="641"/>
      <c r="J62" s="641"/>
      <c r="K62" s="630"/>
      <c r="L62" s="693"/>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0"/>
      <c r="AQ62" s="693"/>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row>
    <row r="63" spans="2:73">
      <c r="B63" s="689"/>
      <c r="C63" s="689"/>
      <c r="D63" s="689"/>
      <c r="E63" s="689"/>
      <c r="F63" s="689"/>
      <c r="G63" s="689"/>
      <c r="H63" s="689"/>
      <c r="I63" s="641"/>
      <c r="J63" s="641"/>
      <c r="K63" s="630"/>
      <c r="L63" s="693"/>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0"/>
      <c r="AQ63" s="693"/>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row>
    <row r="64" spans="2:73">
      <c r="B64" s="689"/>
      <c r="C64" s="689"/>
      <c r="D64" s="689"/>
      <c r="E64" s="689"/>
      <c r="F64" s="689"/>
      <c r="G64" s="689"/>
      <c r="H64" s="689"/>
      <c r="I64" s="641"/>
      <c r="J64" s="641"/>
      <c r="K64" s="630"/>
      <c r="L64" s="693"/>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0"/>
      <c r="AQ64" s="693"/>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row>
    <row r="65" spans="2:73">
      <c r="B65" s="689"/>
      <c r="C65" s="689"/>
      <c r="D65" s="689"/>
      <c r="E65" s="689"/>
      <c r="F65" s="689"/>
      <c r="G65" s="689"/>
      <c r="H65" s="689"/>
      <c r="I65" s="641"/>
      <c r="J65" s="641"/>
      <c r="K65" s="630"/>
      <c r="L65" s="693"/>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0"/>
      <c r="AQ65" s="693"/>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row>
    <row r="66" spans="2:73">
      <c r="B66" s="689"/>
      <c r="C66" s="689"/>
      <c r="D66" s="689"/>
      <c r="E66" s="689"/>
      <c r="F66" s="689"/>
      <c r="G66" s="689"/>
      <c r="H66" s="689"/>
      <c r="I66" s="641"/>
      <c r="J66" s="641"/>
      <c r="K66" s="630"/>
      <c r="L66" s="693"/>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0"/>
      <c r="AQ66" s="693"/>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row>
    <row r="67" spans="2:73">
      <c r="B67" s="689"/>
      <c r="C67" s="689"/>
      <c r="D67" s="689"/>
      <c r="E67" s="689"/>
      <c r="F67" s="689"/>
      <c r="G67" s="689"/>
      <c r="H67" s="689"/>
      <c r="I67" s="641"/>
      <c r="J67" s="641"/>
      <c r="K67" s="630"/>
      <c r="L67" s="693"/>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0"/>
      <c r="AQ67" s="693"/>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row>
    <row r="68" spans="2:73">
      <c r="B68" s="689"/>
      <c r="C68" s="689"/>
      <c r="D68" s="689"/>
      <c r="E68" s="689"/>
      <c r="F68" s="689"/>
      <c r="G68" s="689"/>
      <c r="H68" s="689"/>
      <c r="I68" s="641"/>
      <c r="J68" s="641"/>
      <c r="K68" s="630"/>
      <c r="L68" s="693"/>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0"/>
      <c r="AQ68" s="693"/>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row>
    <row r="69" spans="2:73">
      <c r="B69" s="689"/>
      <c r="C69" s="689"/>
      <c r="D69" s="689"/>
      <c r="E69" s="689"/>
      <c r="F69" s="689"/>
      <c r="G69" s="689"/>
      <c r="H69" s="689"/>
      <c r="I69" s="641"/>
      <c r="J69" s="641"/>
      <c r="K69" s="630"/>
      <c r="L69" s="693"/>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0"/>
      <c r="AQ69" s="693"/>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row>
    <row r="70" spans="2:73">
      <c r="B70" s="689"/>
      <c r="C70" s="689"/>
      <c r="D70" s="689"/>
      <c r="E70" s="689"/>
      <c r="F70" s="689"/>
      <c r="G70" s="689"/>
      <c r="H70" s="689"/>
      <c r="I70" s="641"/>
      <c r="J70" s="641"/>
      <c r="K70" s="630"/>
      <c r="L70" s="693"/>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0"/>
      <c r="AQ70" s="693"/>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row>
    <row r="71" spans="2:73">
      <c r="B71" s="689"/>
      <c r="C71" s="689"/>
      <c r="D71" s="689"/>
      <c r="E71" s="689"/>
      <c r="F71" s="689"/>
      <c r="G71" s="689"/>
      <c r="H71" s="689"/>
      <c r="I71" s="641"/>
      <c r="J71" s="641"/>
      <c r="K71" s="630"/>
      <c r="L71" s="693"/>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0"/>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89"/>
      <c r="C72" s="689"/>
      <c r="D72" s="689"/>
      <c r="E72" s="689"/>
      <c r="F72" s="689"/>
      <c r="G72" s="689"/>
      <c r="H72" s="689"/>
      <c r="I72" s="641"/>
      <c r="J72" s="641"/>
      <c r="K72" s="630"/>
      <c r="L72" s="693"/>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0"/>
      <c r="AQ72" s="690"/>
      <c r="AR72" s="691"/>
      <c r="AS72" s="691"/>
      <c r="AT72" s="691"/>
      <c r="AU72" s="691"/>
      <c r="AV72" s="691"/>
      <c r="AW72" s="691"/>
      <c r="AX72" s="691"/>
      <c r="AY72" s="691"/>
      <c r="AZ72" s="691"/>
      <c r="BA72" s="691"/>
      <c r="BB72" s="691"/>
      <c r="BC72" s="691"/>
      <c r="BD72" s="691"/>
      <c r="BE72" s="691"/>
      <c r="BF72" s="691"/>
      <c r="BG72" s="691"/>
      <c r="BH72" s="691"/>
      <c r="BI72" s="691"/>
      <c r="BJ72" s="691"/>
      <c r="BK72" s="691"/>
      <c r="BL72" s="691"/>
      <c r="BM72" s="691"/>
      <c r="BN72" s="691"/>
      <c r="BO72" s="691"/>
      <c r="BP72" s="691"/>
      <c r="BQ72" s="691"/>
      <c r="BR72" s="691"/>
      <c r="BS72" s="691"/>
      <c r="BT72" s="692"/>
    </row>
    <row r="73" spans="2:73">
      <c r="B73" s="689"/>
      <c r="C73" s="689"/>
      <c r="D73" s="689"/>
      <c r="E73" s="689"/>
      <c r="F73" s="689"/>
      <c r="G73" s="689"/>
      <c r="H73" s="689"/>
      <c r="I73" s="641"/>
      <c r="J73" s="641"/>
      <c r="K73" s="630"/>
      <c r="L73" s="693"/>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0"/>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89"/>
      <c r="C74" s="689"/>
      <c r="D74" s="689"/>
      <c r="E74" s="689"/>
      <c r="F74" s="689"/>
      <c r="G74" s="689"/>
      <c r="H74" s="689"/>
      <c r="I74" s="641"/>
      <c r="J74" s="641"/>
      <c r="K74" s="630"/>
      <c r="L74" s="693"/>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0"/>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689"/>
      <c r="E75" s="689"/>
      <c r="F75" s="689"/>
      <c r="G75" s="689"/>
      <c r="H75" s="689"/>
      <c r="I75" s="641"/>
      <c r="J75" s="641"/>
      <c r="K75" s="630"/>
      <c r="L75" s="693"/>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0"/>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1"/>
      <c r="J76" s="641"/>
      <c r="K76" s="630"/>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0"/>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1"/>
      <c r="J77" s="641"/>
      <c r="K77" s="630"/>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0"/>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1"/>
      <c r="J78" s="641"/>
      <c r="K78" s="630"/>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0"/>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ht="15.75">
      <c r="B79" s="689"/>
      <c r="C79" s="689"/>
      <c r="D79" s="689"/>
      <c r="E79" s="689"/>
      <c r="F79" s="689"/>
      <c r="G79" s="689"/>
      <c r="H79" s="689"/>
      <c r="I79" s="641"/>
      <c r="J79" s="641"/>
      <c r="K79" s="630"/>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0"/>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3"/>
    </row>
    <row r="80" spans="2:73" ht="15.75">
      <c r="B80" s="689"/>
      <c r="C80" s="689"/>
      <c r="D80" s="689"/>
      <c r="E80" s="689"/>
      <c r="F80" s="689"/>
      <c r="G80" s="689"/>
      <c r="H80" s="689"/>
      <c r="I80" s="641"/>
      <c r="J80" s="641"/>
      <c r="K80" s="630"/>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0"/>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c r="B81" s="689"/>
      <c r="C81" s="689"/>
      <c r="D81" s="689"/>
      <c r="E81" s="689"/>
      <c r="F81" s="689"/>
      <c r="G81" s="689"/>
      <c r="H81" s="689"/>
      <c r="I81" s="641"/>
      <c r="J81" s="641"/>
      <c r="K81" s="630"/>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0"/>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row>
    <row r="82" spans="2:73" ht="15.75">
      <c r="B82" s="689"/>
      <c r="C82" s="689"/>
      <c r="D82" s="689"/>
      <c r="E82" s="689"/>
      <c r="F82" s="689"/>
      <c r="G82" s="689"/>
      <c r="H82" s="689"/>
      <c r="I82" s="641"/>
      <c r="J82" s="641"/>
      <c r="K82" s="630"/>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0"/>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3"/>
    </row>
    <row r="83" spans="2:73" ht="15.75">
      <c r="B83" s="689"/>
      <c r="C83" s="689"/>
      <c r="D83" s="689"/>
      <c r="E83" s="689"/>
      <c r="F83" s="689"/>
      <c r="G83" s="689"/>
      <c r="H83" s="689"/>
      <c r="I83" s="641"/>
      <c r="J83" s="641"/>
      <c r="K83" s="630"/>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0"/>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75">
      <c r="B84" s="689"/>
      <c r="C84" s="689"/>
      <c r="D84" s="689"/>
      <c r="E84" s="689"/>
      <c r="F84" s="689"/>
      <c r="G84" s="689"/>
      <c r="H84" s="689"/>
      <c r="I84" s="641"/>
      <c r="J84" s="641"/>
      <c r="K84" s="630"/>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0"/>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c r="B85" s="689"/>
      <c r="C85" s="689"/>
      <c r="D85" s="689"/>
      <c r="E85" s="689"/>
      <c r="F85" s="689"/>
      <c r="G85" s="689"/>
      <c r="H85" s="689"/>
      <c r="I85" s="641"/>
      <c r="J85" s="641"/>
      <c r="K85" s="630"/>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0"/>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row>
    <row r="86" spans="2:73">
      <c r="B86" s="689"/>
      <c r="C86" s="689"/>
      <c r="D86" s="689"/>
      <c r="E86" s="689"/>
      <c r="F86" s="689"/>
      <c r="G86" s="689"/>
      <c r="H86" s="689"/>
      <c r="I86" s="641"/>
      <c r="J86" s="641"/>
      <c r="K86" s="630"/>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0"/>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1"/>
      <c r="J87" s="641"/>
      <c r="K87" s="630"/>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0"/>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1"/>
      <c r="J88" s="641"/>
      <c r="K88" s="630"/>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0"/>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89"/>
      <c r="C89" s="689"/>
      <c r="D89" s="689"/>
      <c r="E89" s="689"/>
      <c r="F89" s="689"/>
      <c r="G89" s="689"/>
      <c r="H89" s="689"/>
      <c r="I89" s="641"/>
      <c r="J89" s="641"/>
      <c r="K89" s="630"/>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0"/>
      <c r="AQ89" s="690"/>
      <c r="AR89" s="691"/>
      <c r="AS89" s="691"/>
      <c r="AT89" s="691"/>
      <c r="AU89" s="691"/>
      <c r="AV89" s="691"/>
      <c r="AW89" s="691"/>
      <c r="AX89" s="691"/>
      <c r="AY89" s="691"/>
      <c r="AZ89" s="691"/>
      <c r="BA89" s="691"/>
      <c r="BB89" s="691"/>
      <c r="BC89" s="691"/>
      <c r="BD89" s="691"/>
      <c r="BE89" s="691"/>
      <c r="BF89" s="691"/>
      <c r="BG89" s="691"/>
      <c r="BH89" s="691"/>
      <c r="BI89" s="691"/>
      <c r="BJ89" s="691"/>
      <c r="BK89" s="691"/>
      <c r="BL89" s="691"/>
      <c r="BM89" s="691"/>
      <c r="BN89" s="691"/>
      <c r="BO89" s="691"/>
      <c r="BP89" s="691"/>
      <c r="BQ89" s="691"/>
      <c r="BR89" s="691"/>
      <c r="BS89" s="691"/>
      <c r="BT89" s="692"/>
    </row>
    <row r="90" spans="2:73">
      <c r="B90" s="689"/>
      <c r="C90" s="689"/>
      <c r="D90" s="689"/>
      <c r="E90" s="689"/>
      <c r="F90" s="689"/>
      <c r="G90" s="689"/>
      <c r="H90" s="689"/>
      <c r="I90" s="641"/>
      <c r="J90" s="641"/>
      <c r="K90" s="630"/>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0"/>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89"/>
      <c r="C91" s="689"/>
      <c r="D91" s="689"/>
      <c r="E91" s="689"/>
      <c r="F91" s="689"/>
      <c r="G91" s="689"/>
      <c r="H91" s="689"/>
      <c r="I91" s="641"/>
      <c r="J91" s="641"/>
      <c r="K91" s="630"/>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0"/>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1"/>
      <c r="J92" s="641"/>
      <c r="K92" s="630"/>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0"/>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1"/>
      <c r="J93" s="641"/>
      <c r="K93" s="630"/>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0"/>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1"/>
      <c r="J94" s="641"/>
      <c r="K94" s="630"/>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0"/>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1"/>
      <c r="J95" s="641"/>
      <c r="K95" s="630"/>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0"/>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1"/>
      <c r="J96" s="641"/>
      <c r="K96" s="630"/>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0"/>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1"/>
      <c r="J97" s="641"/>
      <c r="K97" s="630"/>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0"/>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ht="15.75">
      <c r="B98" s="689"/>
      <c r="C98" s="689"/>
      <c r="D98" s="689"/>
      <c r="E98" s="689"/>
      <c r="F98" s="689"/>
      <c r="G98" s="689"/>
      <c r="H98" s="689"/>
      <c r="I98" s="641"/>
      <c r="J98" s="641"/>
      <c r="K98" s="630"/>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0"/>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3"/>
    </row>
    <row r="99" spans="2:73" ht="15.75">
      <c r="B99" s="689"/>
      <c r="C99" s="689"/>
      <c r="D99" s="689"/>
      <c r="E99" s="689"/>
      <c r="F99" s="689"/>
      <c r="G99" s="689"/>
      <c r="H99" s="689"/>
      <c r="I99" s="641"/>
      <c r="J99" s="641"/>
      <c r="K99" s="630"/>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0"/>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75">
      <c r="B100" s="689"/>
      <c r="C100" s="689"/>
      <c r="D100" s="689"/>
      <c r="E100" s="689"/>
      <c r="F100" s="689"/>
      <c r="G100" s="689"/>
      <c r="H100" s="689"/>
      <c r="I100" s="641"/>
      <c r="J100" s="641"/>
      <c r="K100" s="630"/>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0"/>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c r="B101" s="689"/>
      <c r="C101" s="689"/>
      <c r="D101" s="689"/>
      <c r="E101" s="689"/>
      <c r="F101" s="689"/>
      <c r="G101" s="689"/>
      <c r="H101" s="689"/>
      <c r="I101" s="641"/>
      <c r="J101" s="641"/>
      <c r="K101" s="630"/>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0"/>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row>
    <row r="102" spans="2:73" ht="15.75">
      <c r="B102" s="689"/>
      <c r="C102" s="689"/>
      <c r="D102" s="689"/>
      <c r="E102" s="689"/>
      <c r="F102" s="689"/>
      <c r="G102" s="689"/>
      <c r="H102" s="689"/>
      <c r="I102" s="641"/>
      <c r="J102" s="641"/>
      <c r="K102" s="630"/>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0"/>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3"/>
    </row>
    <row r="103" spans="2:73" ht="15.75">
      <c r="B103" s="689"/>
      <c r="C103" s="689"/>
      <c r="D103" s="689"/>
      <c r="E103" s="689"/>
      <c r="F103" s="689"/>
      <c r="G103" s="689"/>
      <c r="H103" s="689"/>
      <c r="I103" s="641"/>
      <c r="J103" s="641"/>
      <c r="K103" s="630"/>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0"/>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75">
      <c r="B104" s="689"/>
      <c r="C104" s="689"/>
      <c r="D104" s="689"/>
      <c r="E104" s="689"/>
      <c r="F104" s="689"/>
      <c r="G104" s="689"/>
      <c r="H104" s="689"/>
      <c r="I104" s="641"/>
      <c r="J104" s="641"/>
      <c r="K104" s="630"/>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0"/>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75">
      <c r="B105" s="689"/>
      <c r="C105" s="689"/>
      <c r="D105" s="689"/>
      <c r="E105" s="689"/>
      <c r="F105" s="689"/>
      <c r="G105" s="689"/>
      <c r="H105" s="689"/>
      <c r="I105" s="641"/>
      <c r="J105" s="641"/>
      <c r="K105" s="630"/>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0"/>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75">
      <c r="B106" s="689"/>
      <c r="C106" s="689"/>
      <c r="D106" s="689"/>
      <c r="E106" s="689"/>
      <c r="F106" s="689"/>
      <c r="G106" s="689"/>
      <c r="H106" s="689"/>
      <c r="I106" s="641"/>
      <c r="J106" s="641"/>
      <c r="K106" s="630"/>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0"/>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75">
      <c r="B107" s="689"/>
      <c r="C107" s="689"/>
      <c r="D107" s="689"/>
      <c r="E107" s="689"/>
      <c r="F107" s="689"/>
      <c r="G107" s="689"/>
      <c r="H107" s="689"/>
      <c r="I107" s="641"/>
      <c r="J107" s="641"/>
      <c r="K107" s="630"/>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0"/>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689"/>
      <c r="C108" s="689"/>
      <c r="D108" s="689"/>
      <c r="E108" s="689"/>
      <c r="F108" s="689"/>
      <c r="G108" s="689"/>
      <c r="H108" s="689"/>
      <c r="I108" s="641"/>
      <c r="J108" s="641"/>
      <c r="K108" s="630"/>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0"/>
      <c r="AQ108" s="690"/>
      <c r="AR108" s="691"/>
      <c r="AS108" s="691"/>
      <c r="AT108" s="691"/>
      <c r="AU108" s="691"/>
      <c r="AV108" s="691"/>
      <c r="AW108" s="691"/>
      <c r="AX108" s="691"/>
      <c r="AY108" s="691"/>
      <c r="AZ108" s="691"/>
      <c r="BA108" s="691"/>
      <c r="BB108" s="691"/>
      <c r="BC108" s="691"/>
      <c r="BD108" s="691"/>
      <c r="BE108" s="691"/>
      <c r="BF108" s="691"/>
      <c r="BG108" s="691"/>
      <c r="BH108" s="691"/>
      <c r="BI108" s="691"/>
      <c r="BJ108" s="691"/>
      <c r="BK108" s="691"/>
      <c r="BL108" s="691"/>
      <c r="BM108" s="691"/>
      <c r="BN108" s="691"/>
      <c r="BO108" s="691"/>
      <c r="BP108" s="691"/>
      <c r="BQ108" s="691"/>
      <c r="BR108" s="691"/>
      <c r="BS108" s="691"/>
      <c r="BT108" s="692"/>
      <c r="BU108" s="163"/>
    </row>
    <row r="109" spans="2:73" ht="15.75">
      <c r="B109" s="689"/>
      <c r="C109" s="689"/>
      <c r="D109" s="689"/>
      <c r="E109" s="689"/>
      <c r="F109" s="689"/>
      <c r="G109" s="689"/>
      <c r="H109" s="689"/>
      <c r="I109" s="641"/>
      <c r="J109" s="641"/>
      <c r="K109" s="630"/>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0"/>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3"/>
    </row>
    <row r="110" spans="2:73" ht="15.75">
      <c r="B110" s="689"/>
      <c r="C110" s="689"/>
      <c r="D110" s="689"/>
      <c r="E110" s="689"/>
      <c r="F110" s="689"/>
      <c r="G110" s="689"/>
      <c r="H110" s="689"/>
      <c r="I110" s="641"/>
      <c r="J110" s="641"/>
      <c r="K110" s="630"/>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0"/>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75">
      <c r="B111" s="689"/>
      <c r="C111" s="689"/>
      <c r="D111" s="689"/>
      <c r="E111" s="689"/>
      <c r="F111" s="689"/>
      <c r="G111" s="689"/>
      <c r="H111" s="689"/>
      <c r="I111" s="641"/>
      <c r="J111" s="641"/>
      <c r="K111" s="630"/>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0"/>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c r="B112" s="689"/>
      <c r="C112" s="689"/>
      <c r="D112" s="689"/>
      <c r="E112" s="689"/>
      <c r="F112" s="689"/>
      <c r="G112" s="689"/>
      <c r="H112" s="689"/>
      <c r="I112" s="641"/>
      <c r="J112" s="641"/>
      <c r="K112" s="630"/>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0"/>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row>
    <row r="113" spans="2:73">
      <c r="B113" s="689"/>
      <c r="C113" s="689"/>
      <c r="D113" s="689"/>
      <c r="E113" s="689"/>
      <c r="F113" s="689"/>
      <c r="G113" s="689"/>
      <c r="H113" s="689"/>
      <c r="I113" s="641"/>
      <c r="J113" s="641"/>
      <c r="K113" s="630"/>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0"/>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1"/>
      <c r="J114" s="641"/>
      <c r="K114" s="630"/>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0"/>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ht="15.75">
      <c r="B115" s="689"/>
      <c r="C115" s="689"/>
      <c r="D115" s="689"/>
      <c r="E115" s="689"/>
      <c r="F115" s="689"/>
      <c r="G115" s="689"/>
      <c r="H115" s="689"/>
      <c r="I115" s="641"/>
      <c r="J115" s="641"/>
      <c r="K115" s="630"/>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0"/>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3"/>
    </row>
    <row r="116" spans="2:73" ht="15.75">
      <c r="B116" s="689"/>
      <c r="C116" s="689"/>
      <c r="D116" s="689"/>
      <c r="E116" s="689"/>
      <c r="F116" s="689"/>
      <c r="G116" s="689"/>
      <c r="H116" s="689"/>
      <c r="I116" s="641"/>
      <c r="J116" s="641"/>
      <c r="K116" s="630"/>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0"/>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75">
      <c r="B117" s="689"/>
      <c r="C117" s="689"/>
      <c r="D117" s="689"/>
      <c r="E117" s="689"/>
      <c r="F117" s="689"/>
      <c r="G117" s="689"/>
      <c r="H117" s="689"/>
      <c r="I117" s="641"/>
      <c r="J117" s="641"/>
      <c r="K117" s="630"/>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0"/>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75">
      <c r="B118" s="689"/>
      <c r="C118" s="689"/>
      <c r="D118" s="689"/>
      <c r="E118" s="689"/>
      <c r="F118" s="689"/>
      <c r="G118" s="689"/>
      <c r="H118" s="689"/>
      <c r="I118" s="641"/>
      <c r="J118" s="641"/>
      <c r="K118" s="630"/>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0"/>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75">
      <c r="B119" s="689"/>
      <c r="C119" s="689"/>
      <c r="D119" s="689"/>
      <c r="E119" s="689"/>
      <c r="F119" s="689"/>
      <c r="G119" s="689"/>
      <c r="H119" s="689"/>
      <c r="I119" s="641"/>
      <c r="J119" s="641"/>
      <c r="K119" s="630"/>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0"/>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c r="B120" s="689"/>
      <c r="C120" s="689"/>
      <c r="D120" s="689"/>
      <c r="E120" s="689"/>
      <c r="F120" s="689"/>
      <c r="G120" s="689"/>
      <c r="H120" s="689"/>
      <c r="I120" s="641"/>
      <c r="J120" s="641"/>
      <c r="K120" s="630"/>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0"/>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row>
    <row r="121" spans="2:73" ht="15.75">
      <c r="B121" s="689"/>
      <c r="C121" s="689"/>
      <c r="D121" s="689"/>
      <c r="E121" s="689"/>
      <c r="F121" s="689"/>
      <c r="G121" s="689"/>
      <c r="H121" s="689"/>
      <c r="I121" s="641"/>
      <c r="J121" s="641"/>
      <c r="K121" s="630"/>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0"/>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89"/>
      <c r="C122" s="689"/>
      <c r="D122" s="689"/>
      <c r="E122" s="689"/>
      <c r="F122" s="689"/>
      <c r="G122" s="689"/>
      <c r="H122" s="689"/>
      <c r="I122" s="641"/>
      <c r="J122" s="641"/>
      <c r="K122" s="630"/>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0"/>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42"/>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505</v>
      </c>
    </row>
    <row r="16" spans="1:17" ht="15.75">
      <c r="B16" s="585"/>
    </row>
    <row r="17" spans="2:21" s="665" customFormat="1" ht="20.45" customHeight="1">
      <c r="B17" s="663" t="s">
        <v>654</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827" t="s">
        <v>707</v>
      </c>
      <c r="C18" s="827"/>
      <c r="D18" s="827"/>
      <c r="E18" s="827"/>
      <c r="F18" s="827"/>
      <c r="G18" s="827"/>
      <c r="H18" s="827"/>
      <c r="I18" s="827"/>
      <c r="J18" s="827"/>
      <c r="K18" s="827"/>
      <c r="L18" s="827"/>
      <c r="M18" s="827"/>
      <c r="N18" s="827"/>
      <c r="O18" s="827"/>
      <c r="P18" s="827"/>
      <c r="Q18" s="827"/>
      <c r="R18" s="827"/>
      <c r="S18" s="827"/>
      <c r="T18" s="827"/>
      <c r="U18" s="827"/>
    </row>
    <row r="21" spans="2:21" ht="21">
      <c r="B21" s="740" t="s">
        <v>691</v>
      </c>
    </row>
    <row r="23" spans="2:21" ht="21">
      <c r="B23" s="740" t="s">
        <v>692</v>
      </c>
      <c r="C23" s="741"/>
      <c r="E23" s="741"/>
      <c r="F23" s="741"/>
      <c r="H23" s="740" t="s">
        <v>693</v>
      </c>
    </row>
    <row r="24" spans="2:21" ht="18.75" customHeight="1">
      <c r="B24" s="826" t="s">
        <v>670</v>
      </c>
      <c r="C24" s="826"/>
      <c r="D24" s="826"/>
      <c r="E24" s="826"/>
      <c r="F24" s="826"/>
      <c r="H24" s="12" t="s">
        <v>678</v>
      </c>
      <c r="M24" s="12" t="s">
        <v>679</v>
      </c>
    </row>
    <row r="25" spans="2:21" ht="45">
      <c r="B25" s="737" t="s">
        <v>62</v>
      </c>
      <c r="C25" s="737" t="s">
        <v>671</v>
      </c>
      <c r="D25" s="737" t="s">
        <v>672</v>
      </c>
      <c r="E25" s="737" t="s">
        <v>674</v>
      </c>
      <c r="F25" s="737" t="s">
        <v>673</v>
      </c>
      <c r="H25" s="737" t="s">
        <v>675</v>
      </c>
      <c r="I25" s="737" t="s">
        <v>676</v>
      </c>
      <c r="J25" s="737" t="s">
        <v>677</v>
      </c>
      <c r="K25" s="737" t="s">
        <v>671</v>
      </c>
      <c r="M25" s="737" t="s">
        <v>675</v>
      </c>
      <c r="N25" s="737" t="s">
        <v>676</v>
      </c>
      <c r="O25" s="737" t="s">
        <v>677</v>
      </c>
      <c r="P25" s="737" t="s">
        <v>671</v>
      </c>
    </row>
    <row r="26" spans="2:21" ht="18">
      <c r="B26" s="744"/>
      <c r="C26" s="744" t="s">
        <v>681</v>
      </c>
      <c r="D26" s="744" t="s">
        <v>682</v>
      </c>
      <c r="E26" s="744" t="s">
        <v>683</v>
      </c>
      <c r="F26" s="744" t="s">
        <v>684</v>
      </c>
      <c r="H26" s="744"/>
      <c r="I26" s="744" t="s">
        <v>685</v>
      </c>
      <c r="J26" s="744" t="s">
        <v>686</v>
      </c>
      <c r="K26" s="744" t="s">
        <v>687</v>
      </c>
      <c r="M26" s="744"/>
      <c r="N26" s="744" t="s">
        <v>688</v>
      </c>
      <c r="O26" s="744" t="s">
        <v>689</v>
      </c>
      <c r="P26" s="744" t="s">
        <v>690</v>
      </c>
    </row>
    <row r="27" spans="2:21" ht="15.75" customHeight="1">
      <c r="B27" s="739" t="s">
        <v>695</v>
      </c>
      <c r="C27" s="747">
        <f>K49</f>
        <v>0</v>
      </c>
      <c r="D27" s="745"/>
      <c r="E27" s="738"/>
      <c r="F27" s="738"/>
      <c r="H27" s="738"/>
      <c r="I27" s="738"/>
      <c r="J27" s="738"/>
      <c r="K27" s="738">
        <f>I27*J27</f>
        <v>0</v>
      </c>
      <c r="M27" s="738"/>
      <c r="N27" s="738"/>
      <c r="O27" s="738"/>
      <c r="P27" s="738">
        <f>N27*O27</f>
        <v>0</v>
      </c>
    </row>
    <row r="28" spans="2:21" ht="15.75" customHeight="1">
      <c r="B28" s="739" t="s">
        <v>696</v>
      </c>
      <c r="C28" s="748">
        <f>P49</f>
        <v>0</v>
      </c>
      <c r="D28" s="749">
        <f>C28-C27</f>
        <v>0</v>
      </c>
      <c r="E28" s="738"/>
      <c r="F28" s="746">
        <f>D28*E28</f>
        <v>0</v>
      </c>
      <c r="H28" s="738"/>
      <c r="I28" s="738"/>
      <c r="J28" s="738"/>
      <c r="K28" s="738"/>
      <c r="M28" s="738"/>
      <c r="N28" s="738"/>
      <c r="O28" s="738"/>
      <c r="P28" s="738"/>
    </row>
    <row r="29" spans="2:21" ht="15.75" customHeight="1">
      <c r="B29" s="739" t="s">
        <v>697</v>
      </c>
      <c r="C29" s="738"/>
      <c r="D29" s="738"/>
      <c r="E29" s="738"/>
      <c r="F29" s="738"/>
      <c r="H29" s="738"/>
      <c r="I29" s="738"/>
      <c r="J29" s="738"/>
      <c r="K29" s="738"/>
      <c r="M29" s="738"/>
      <c r="N29" s="738"/>
      <c r="O29" s="738"/>
      <c r="P29" s="738"/>
    </row>
    <row r="30" spans="2:21" ht="15.75" customHeight="1">
      <c r="B30" s="739" t="s">
        <v>698</v>
      </c>
      <c r="C30" s="738"/>
      <c r="D30" s="738"/>
      <c r="E30" s="738"/>
      <c r="F30" s="738"/>
      <c r="H30" s="738"/>
      <c r="I30" s="738"/>
      <c r="J30" s="738"/>
      <c r="K30" s="738"/>
      <c r="M30" s="738"/>
      <c r="N30" s="738"/>
      <c r="O30" s="738"/>
      <c r="P30" s="738"/>
    </row>
    <row r="31" spans="2:21" ht="15.75" customHeight="1">
      <c r="B31" s="739" t="s">
        <v>699</v>
      </c>
      <c r="C31" s="738"/>
      <c r="D31" s="738"/>
      <c r="E31" s="738"/>
      <c r="F31" s="738"/>
      <c r="H31" s="738"/>
      <c r="I31" s="738"/>
      <c r="J31" s="738"/>
      <c r="K31" s="738"/>
      <c r="M31" s="738"/>
      <c r="N31" s="738"/>
      <c r="O31" s="738"/>
      <c r="P31" s="738"/>
    </row>
    <row r="32" spans="2:21" ht="15.75" customHeight="1">
      <c r="B32" s="739" t="s">
        <v>700</v>
      </c>
      <c r="C32" s="738"/>
      <c r="D32" s="738"/>
      <c r="E32" s="738"/>
      <c r="F32" s="738"/>
      <c r="H32" s="738"/>
      <c r="I32" s="738"/>
      <c r="J32" s="738"/>
      <c r="K32" s="738"/>
      <c r="M32" s="738"/>
      <c r="N32" s="738"/>
      <c r="O32" s="738"/>
      <c r="P32" s="738"/>
    </row>
    <row r="33" spans="2:16" ht="15.75" customHeight="1">
      <c r="B33" s="739" t="s">
        <v>701</v>
      </c>
      <c r="C33" s="738"/>
      <c r="D33" s="738"/>
      <c r="E33" s="738"/>
      <c r="F33" s="738"/>
      <c r="H33" s="738"/>
      <c r="I33" s="738"/>
      <c r="J33" s="738"/>
      <c r="K33" s="738"/>
      <c r="M33" s="738"/>
      <c r="N33" s="738"/>
      <c r="O33" s="738"/>
      <c r="P33" s="738"/>
    </row>
    <row r="34" spans="2:16" ht="15.75" customHeight="1">
      <c r="B34" s="739" t="s">
        <v>702</v>
      </c>
      <c r="C34" s="738"/>
      <c r="D34" s="738"/>
      <c r="E34" s="738"/>
      <c r="F34" s="738"/>
      <c r="H34" s="738"/>
      <c r="I34" s="738"/>
      <c r="J34" s="738"/>
      <c r="K34" s="738"/>
      <c r="M34" s="738"/>
      <c r="N34" s="738"/>
      <c r="O34" s="738"/>
      <c r="P34" s="738"/>
    </row>
    <row r="35" spans="2:16" ht="15.75" customHeight="1">
      <c r="B35" s="739" t="s">
        <v>703</v>
      </c>
      <c r="C35" s="738"/>
      <c r="D35" s="738"/>
      <c r="E35" s="738"/>
      <c r="F35" s="738"/>
      <c r="H35" s="738"/>
      <c r="I35" s="738"/>
      <c r="J35" s="738"/>
      <c r="K35" s="738"/>
      <c r="M35" s="738"/>
      <c r="N35" s="738"/>
      <c r="O35" s="738"/>
      <c r="P35" s="738"/>
    </row>
    <row r="36" spans="2:16" ht="15.75" customHeight="1">
      <c r="B36" s="739" t="s">
        <v>704</v>
      </c>
      <c r="C36" s="738"/>
      <c r="D36" s="738"/>
      <c r="E36" s="738"/>
      <c r="F36" s="738"/>
      <c r="H36" s="738"/>
      <c r="I36" s="738"/>
      <c r="J36" s="738"/>
      <c r="K36" s="738"/>
      <c r="M36" s="738"/>
      <c r="N36" s="738"/>
      <c r="O36" s="738"/>
      <c r="P36" s="738"/>
    </row>
    <row r="37" spans="2:16" ht="15.75" customHeight="1">
      <c r="B37" s="739" t="s">
        <v>705</v>
      </c>
      <c r="C37" s="738"/>
      <c r="D37" s="738"/>
      <c r="E37" s="738"/>
      <c r="F37" s="738"/>
      <c r="H37" s="738"/>
      <c r="I37" s="738"/>
      <c r="J37" s="738"/>
      <c r="K37" s="738"/>
      <c r="M37" s="738"/>
      <c r="N37" s="738"/>
      <c r="O37" s="738"/>
      <c r="P37" s="738"/>
    </row>
    <row r="38" spans="2:16" ht="15.75" customHeight="1">
      <c r="B38" s="739" t="s">
        <v>706</v>
      </c>
      <c r="C38" s="738"/>
      <c r="D38" s="738"/>
      <c r="E38" s="738"/>
      <c r="F38" s="738"/>
      <c r="H38" s="738"/>
      <c r="I38" s="738"/>
      <c r="J38" s="738"/>
      <c r="K38" s="738"/>
      <c r="M38" s="738"/>
      <c r="N38" s="738"/>
      <c r="O38" s="738"/>
      <c r="P38" s="738"/>
    </row>
    <row r="39" spans="2:16" ht="16.350000000000001" customHeight="1">
      <c r="B39" s="750" t="s">
        <v>26</v>
      </c>
      <c r="C39" s="751"/>
      <c r="D39" s="751"/>
      <c r="E39" s="751"/>
      <c r="F39" s="752">
        <f>SUM(F28:F38)</f>
        <v>0</v>
      </c>
      <c r="H39" s="738"/>
      <c r="I39" s="738"/>
      <c r="J39" s="738"/>
      <c r="K39" s="738"/>
      <c r="M39" s="738"/>
      <c r="N39" s="738"/>
      <c r="O39" s="738"/>
      <c r="P39" s="738"/>
    </row>
    <row r="40" spans="2:16">
      <c r="B40" s="739" t="s">
        <v>694</v>
      </c>
      <c r="C40" s="738"/>
      <c r="D40" s="738"/>
      <c r="E40" s="738"/>
      <c r="F40" s="738"/>
      <c r="H40" s="738"/>
      <c r="I40" s="738"/>
      <c r="J40" s="738"/>
      <c r="K40" s="738"/>
      <c r="M40" s="738"/>
      <c r="N40" s="738"/>
      <c r="O40" s="738"/>
      <c r="P40" s="738"/>
    </row>
    <row r="41" spans="2:16">
      <c r="B41" s="739" t="s">
        <v>694</v>
      </c>
      <c r="C41" s="738"/>
      <c r="D41" s="738"/>
      <c r="E41" s="738"/>
      <c r="F41" s="738"/>
      <c r="H41" s="738"/>
      <c r="I41" s="738"/>
      <c r="J41" s="738"/>
      <c r="K41" s="738"/>
      <c r="M41" s="738"/>
      <c r="N41" s="738"/>
      <c r="O41" s="738"/>
      <c r="P41" s="738"/>
    </row>
    <row r="42" spans="2:16">
      <c r="B42" s="739" t="s">
        <v>694</v>
      </c>
      <c r="C42" s="738"/>
      <c r="D42" s="738"/>
      <c r="E42" s="738"/>
      <c r="F42" s="738"/>
      <c r="H42" s="738"/>
      <c r="I42" s="738"/>
      <c r="J42" s="738"/>
      <c r="K42" s="738"/>
      <c r="M42" s="738"/>
      <c r="N42" s="738"/>
      <c r="O42" s="738"/>
      <c r="P42" s="738"/>
    </row>
    <row r="43" spans="2:16">
      <c r="B43" s="739" t="s">
        <v>694</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 right="0.7" top="0.75" bottom="0.75" header="0.3" footer="0.3"/>
  <pageSetup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1" customWidth="1"/>
    <col min="3" max="3" width="9" style="10"/>
    <col min="4" max="16384" width="9" style="12"/>
  </cols>
  <sheetData>
    <row r="16" spans="2:21" ht="26.25" customHeight="1">
      <c r="B16" s="702" t="s">
        <v>561</v>
      </c>
      <c r="C16" s="766" t="s">
        <v>505</v>
      </c>
      <c r="D16" s="767"/>
      <c r="E16" s="767"/>
      <c r="F16" s="767"/>
      <c r="G16" s="767"/>
      <c r="H16" s="767"/>
      <c r="I16" s="767"/>
      <c r="J16" s="767"/>
      <c r="K16" s="767"/>
      <c r="L16" s="767"/>
      <c r="M16" s="767"/>
      <c r="N16" s="767"/>
      <c r="O16" s="767"/>
      <c r="P16" s="767"/>
      <c r="Q16" s="767"/>
      <c r="R16" s="767"/>
      <c r="S16" s="767"/>
      <c r="T16" s="767"/>
      <c r="U16" s="767"/>
    </row>
    <row r="17" spans="2:21" ht="55.5" customHeight="1">
      <c r="B17" s="703" t="s">
        <v>626</v>
      </c>
      <c r="C17" s="768" t="s">
        <v>730</v>
      </c>
      <c r="D17" s="768"/>
      <c r="E17" s="768"/>
      <c r="F17" s="768"/>
      <c r="G17" s="768"/>
      <c r="H17" s="768"/>
      <c r="I17" s="768"/>
      <c r="J17" s="768"/>
      <c r="K17" s="768"/>
      <c r="L17" s="768"/>
      <c r="M17" s="768"/>
      <c r="N17" s="768"/>
      <c r="O17" s="768"/>
      <c r="P17" s="768"/>
      <c r="Q17" s="768"/>
      <c r="R17" s="768"/>
      <c r="S17" s="768"/>
      <c r="T17" s="768"/>
      <c r="U17" s="769"/>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630</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627</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65" t="s">
        <v>628</v>
      </c>
      <c r="D23" s="765"/>
      <c r="E23" s="765"/>
      <c r="F23" s="765"/>
      <c r="G23" s="765"/>
      <c r="H23" s="765"/>
      <c r="I23" s="765"/>
      <c r="J23" s="765"/>
      <c r="K23" s="765"/>
      <c r="L23" s="765"/>
      <c r="M23" s="765"/>
      <c r="N23" s="765"/>
      <c r="O23" s="765"/>
      <c r="P23" s="765"/>
      <c r="Q23" s="765"/>
      <c r="R23" s="765"/>
      <c r="S23" s="765"/>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631</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65" t="s">
        <v>629</v>
      </c>
      <c r="D27" s="765"/>
      <c r="E27" s="765"/>
      <c r="F27" s="765"/>
      <c r="G27" s="765"/>
      <c r="H27" s="765"/>
      <c r="I27" s="765"/>
      <c r="J27" s="765"/>
      <c r="K27" s="765"/>
      <c r="L27" s="765"/>
      <c r="M27" s="765"/>
      <c r="N27" s="765"/>
      <c r="O27" s="765"/>
      <c r="P27" s="765"/>
      <c r="Q27" s="765"/>
      <c r="R27" s="765"/>
      <c r="S27" s="765"/>
      <c r="T27" s="765"/>
      <c r="U27" s="770"/>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65" t="s">
        <v>632</v>
      </c>
      <c r="D29" s="765"/>
      <c r="E29" s="765"/>
      <c r="F29" s="765"/>
      <c r="G29" s="765"/>
      <c r="H29" s="765"/>
      <c r="I29" s="765"/>
      <c r="J29" s="765"/>
      <c r="K29" s="765"/>
      <c r="L29" s="765"/>
      <c r="M29" s="765"/>
      <c r="N29" s="765"/>
      <c r="O29" s="765"/>
      <c r="P29" s="765"/>
      <c r="Q29" s="765"/>
      <c r="R29" s="765"/>
      <c r="S29" s="765"/>
      <c r="T29" s="765"/>
      <c r="U29" s="770"/>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633</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634</v>
      </c>
      <c r="C33" s="771" t="s">
        <v>635</v>
      </c>
      <c r="D33" s="771"/>
      <c r="E33" s="771"/>
      <c r="F33" s="771"/>
      <c r="G33" s="771"/>
      <c r="H33" s="771"/>
      <c r="I33" s="771"/>
      <c r="J33" s="771"/>
      <c r="K33" s="771"/>
      <c r="L33" s="771"/>
      <c r="M33" s="771"/>
      <c r="N33" s="771"/>
      <c r="O33" s="771"/>
      <c r="P33" s="771"/>
      <c r="Q33" s="771"/>
      <c r="R33" s="771"/>
      <c r="S33" s="771"/>
      <c r="T33" s="771"/>
      <c r="U33" s="772"/>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636</v>
      </c>
      <c r="C35" s="717" t="s">
        <v>637</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638</v>
      </c>
      <c r="C37" s="773" t="s">
        <v>639</v>
      </c>
      <c r="D37" s="773"/>
      <c r="E37" s="773"/>
      <c r="F37" s="773"/>
      <c r="G37" s="773"/>
      <c r="H37" s="773"/>
      <c r="I37" s="773"/>
      <c r="J37" s="773"/>
      <c r="K37" s="773"/>
      <c r="L37" s="773"/>
      <c r="M37" s="773"/>
      <c r="N37" s="773"/>
      <c r="O37" s="773"/>
      <c r="P37" s="773"/>
      <c r="Q37" s="773"/>
      <c r="R37" s="773"/>
      <c r="S37" s="773"/>
      <c r="T37" s="773"/>
      <c r="U37" s="774"/>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640</v>
      </c>
      <c r="C39" s="719" t="s">
        <v>641</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c r="B41" s="720"/>
      <c r="C41" s="714"/>
      <c r="D41" s="714"/>
      <c r="E41" s="714"/>
      <c r="F41" s="714"/>
      <c r="G41" s="714"/>
      <c r="H41" s="714"/>
      <c r="I41" s="714"/>
      <c r="J41" s="714"/>
      <c r="K41" s="714"/>
      <c r="L41" s="714"/>
      <c r="M41" s="714"/>
      <c r="N41" s="714"/>
      <c r="O41" s="714"/>
      <c r="P41" s="714"/>
      <c r="Q41" s="714"/>
      <c r="R41" s="714"/>
      <c r="S41" s="714"/>
      <c r="T41" s="714"/>
      <c r="U41" s="715"/>
    </row>
    <row r="42" spans="2:21" ht="15.75">
      <c r="B42" s="716" t="s">
        <v>642</v>
      </c>
      <c r="C42" s="717" t="s">
        <v>643</v>
      </c>
      <c r="D42" s="706"/>
      <c r="E42" s="706"/>
      <c r="F42" s="706"/>
      <c r="G42" s="706"/>
      <c r="H42" s="706"/>
      <c r="I42" s="706"/>
      <c r="J42" s="706"/>
      <c r="K42" s="706"/>
      <c r="L42" s="706"/>
      <c r="M42" s="706"/>
      <c r="N42" s="706"/>
      <c r="O42" s="706"/>
      <c r="P42" s="706"/>
      <c r="Q42" s="706"/>
      <c r="R42" s="706"/>
      <c r="S42" s="706"/>
      <c r="T42" s="706"/>
      <c r="U42" s="707"/>
    </row>
    <row r="43" spans="2:21">
      <c r="B43" s="721"/>
      <c r="C43" s="706"/>
      <c r="D43" s="706"/>
      <c r="E43" s="706"/>
      <c r="F43" s="706"/>
      <c r="G43" s="706"/>
      <c r="H43" s="706"/>
      <c r="I43" s="706"/>
      <c r="J43" s="706"/>
      <c r="K43" s="706"/>
      <c r="L43" s="706"/>
      <c r="M43" s="706"/>
      <c r="N43" s="706"/>
      <c r="O43" s="706"/>
      <c r="P43" s="706"/>
      <c r="Q43" s="706"/>
      <c r="R43" s="706"/>
      <c r="S43" s="706"/>
      <c r="T43" s="706"/>
      <c r="U43" s="707"/>
    </row>
    <row r="44" spans="2:21" ht="36" customHeight="1">
      <c r="B44" s="721"/>
      <c r="C44" s="763" t="s">
        <v>659</v>
      </c>
      <c r="D44" s="763"/>
      <c r="E44" s="763"/>
      <c r="F44" s="763"/>
      <c r="G44" s="763"/>
      <c r="H44" s="763"/>
      <c r="I44" s="763"/>
      <c r="J44" s="763"/>
      <c r="K44" s="763"/>
      <c r="L44" s="763"/>
      <c r="M44" s="763"/>
      <c r="N44" s="763"/>
      <c r="O44" s="763"/>
      <c r="P44" s="763"/>
      <c r="Q44" s="763"/>
      <c r="R44" s="763"/>
      <c r="S44" s="763"/>
      <c r="T44" s="763"/>
      <c r="U44" s="764"/>
    </row>
    <row r="45" spans="2:21">
      <c r="B45" s="721"/>
      <c r="C45" s="722"/>
      <c r="D45" s="706"/>
      <c r="E45" s="706"/>
      <c r="F45" s="706"/>
      <c r="G45" s="706"/>
      <c r="H45" s="706"/>
      <c r="I45" s="706"/>
      <c r="J45" s="706"/>
      <c r="K45" s="706"/>
      <c r="L45" s="706"/>
      <c r="M45" s="706"/>
      <c r="N45" s="706"/>
      <c r="O45" s="706"/>
      <c r="P45" s="706"/>
      <c r="Q45" s="706"/>
      <c r="R45" s="706"/>
      <c r="S45" s="706"/>
      <c r="T45" s="706"/>
      <c r="U45" s="707"/>
    </row>
    <row r="46" spans="2:21" ht="35.25" customHeight="1">
      <c r="B46" s="721"/>
      <c r="C46" s="763" t="s">
        <v>644</v>
      </c>
      <c r="D46" s="763"/>
      <c r="E46" s="763"/>
      <c r="F46" s="763"/>
      <c r="G46" s="763"/>
      <c r="H46" s="763"/>
      <c r="I46" s="763"/>
      <c r="J46" s="763"/>
      <c r="K46" s="763"/>
      <c r="L46" s="763"/>
      <c r="M46" s="763"/>
      <c r="N46" s="763"/>
      <c r="O46" s="763"/>
      <c r="P46" s="763"/>
      <c r="Q46" s="763"/>
      <c r="R46" s="763"/>
      <c r="S46" s="763"/>
      <c r="T46" s="763"/>
      <c r="U46" s="764"/>
    </row>
    <row r="47" spans="2:21">
      <c r="B47" s="721"/>
      <c r="C47" s="722"/>
      <c r="D47" s="706"/>
      <c r="E47" s="706"/>
      <c r="F47" s="706"/>
      <c r="G47" s="706"/>
      <c r="H47" s="706"/>
      <c r="I47" s="706"/>
      <c r="J47" s="706"/>
      <c r="K47" s="706"/>
      <c r="L47" s="706"/>
      <c r="M47" s="706"/>
      <c r="N47" s="706"/>
      <c r="O47" s="706"/>
      <c r="P47" s="706"/>
      <c r="Q47" s="706"/>
      <c r="R47" s="706"/>
      <c r="S47" s="706"/>
      <c r="T47" s="706"/>
      <c r="U47" s="707"/>
    </row>
    <row r="48" spans="2:21" ht="40.5" customHeight="1">
      <c r="B48" s="721"/>
      <c r="C48" s="763" t="s">
        <v>645</v>
      </c>
      <c r="D48" s="763"/>
      <c r="E48" s="763"/>
      <c r="F48" s="763"/>
      <c r="G48" s="763"/>
      <c r="H48" s="763"/>
      <c r="I48" s="763"/>
      <c r="J48" s="763"/>
      <c r="K48" s="763"/>
      <c r="L48" s="763"/>
      <c r="M48" s="763"/>
      <c r="N48" s="763"/>
      <c r="O48" s="763"/>
      <c r="P48" s="763"/>
      <c r="Q48" s="763"/>
      <c r="R48" s="763"/>
      <c r="S48" s="763"/>
      <c r="T48" s="763"/>
      <c r="U48" s="764"/>
    </row>
    <row r="49" spans="2:21">
      <c r="B49" s="721"/>
      <c r="C49" s="722"/>
      <c r="D49" s="706"/>
      <c r="E49" s="706"/>
      <c r="F49" s="706"/>
      <c r="G49" s="706"/>
      <c r="H49" s="706"/>
      <c r="I49" s="706"/>
      <c r="J49" s="706"/>
      <c r="K49" s="706"/>
      <c r="L49" s="706"/>
      <c r="M49" s="706"/>
      <c r="N49" s="706"/>
      <c r="O49" s="706"/>
      <c r="P49" s="706"/>
      <c r="Q49" s="706"/>
      <c r="R49" s="706"/>
      <c r="S49" s="706"/>
      <c r="T49" s="706"/>
      <c r="U49" s="707"/>
    </row>
    <row r="50" spans="2:21" ht="30" customHeight="1">
      <c r="B50" s="721"/>
      <c r="C50" s="763" t="s">
        <v>646</v>
      </c>
      <c r="D50" s="763"/>
      <c r="E50" s="763"/>
      <c r="F50" s="763"/>
      <c r="G50" s="763"/>
      <c r="H50" s="763"/>
      <c r="I50" s="763"/>
      <c r="J50" s="763"/>
      <c r="K50" s="763"/>
      <c r="L50" s="763"/>
      <c r="M50" s="763"/>
      <c r="N50" s="763"/>
      <c r="O50" s="763"/>
      <c r="P50" s="763"/>
      <c r="Q50" s="763"/>
      <c r="R50" s="763"/>
      <c r="S50" s="763"/>
      <c r="T50" s="763"/>
      <c r="U50" s="764"/>
    </row>
    <row r="51" spans="2:21" ht="15.75">
      <c r="B51" s="721"/>
      <c r="C51" s="705"/>
      <c r="D51" s="706"/>
      <c r="E51" s="706"/>
      <c r="F51" s="706"/>
      <c r="G51" s="706"/>
      <c r="H51" s="706"/>
      <c r="I51" s="706"/>
      <c r="J51" s="706"/>
      <c r="K51" s="706"/>
      <c r="L51" s="706"/>
      <c r="M51" s="706"/>
      <c r="N51" s="706"/>
      <c r="O51" s="706"/>
      <c r="P51" s="706"/>
      <c r="Q51" s="706"/>
      <c r="R51" s="706"/>
      <c r="S51" s="706"/>
      <c r="T51" s="706"/>
      <c r="U51" s="707"/>
    </row>
    <row r="52" spans="2:21" ht="31.5" customHeight="1">
      <c r="B52" s="721"/>
      <c r="C52" s="765" t="s">
        <v>658</v>
      </c>
      <c r="D52" s="765"/>
      <c r="E52" s="765"/>
      <c r="F52" s="765"/>
      <c r="G52" s="765"/>
      <c r="H52" s="765"/>
      <c r="I52" s="765"/>
      <c r="J52" s="765"/>
      <c r="K52" s="765"/>
      <c r="L52" s="765"/>
      <c r="M52" s="765"/>
      <c r="N52" s="765"/>
      <c r="O52" s="765"/>
      <c r="P52" s="765"/>
      <c r="Q52" s="765"/>
      <c r="R52" s="765"/>
      <c r="S52" s="765"/>
      <c r="T52" s="765"/>
      <c r="U52" s="770"/>
    </row>
    <row r="53" spans="2:21">
      <c r="B53" s="718"/>
      <c r="C53" s="710"/>
      <c r="D53" s="710"/>
      <c r="E53" s="710"/>
      <c r="F53" s="710"/>
      <c r="G53" s="710"/>
      <c r="H53" s="710"/>
      <c r="I53" s="710"/>
      <c r="J53" s="710"/>
      <c r="K53" s="710"/>
      <c r="L53" s="710"/>
      <c r="M53" s="710"/>
      <c r="N53" s="710"/>
      <c r="O53" s="710"/>
      <c r="P53" s="710"/>
      <c r="Q53" s="710"/>
      <c r="R53" s="710"/>
      <c r="S53" s="710"/>
      <c r="T53" s="710"/>
      <c r="U53" s="711"/>
    </row>
    <row r="54" spans="2:21" ht="48" customHeight="1">
      <c r="B54" s="703" t="s">
        <v>647</v>
      </c>
      <c r="C54" s="773" t="s">
        <v>648</v>
      </c>
      <c r="D54" s="773"/>
      <c r="E54" s="773"/>
      <c r="F54" s="773"/>
      <c r="G54" s="773"/>
      <c r="H54" s="773"/>
      <c r="I54" s="773"/>
      <c r="J54" s="773"/>
      <c r="K54" s="773"/>
      <c r="L54" s="773"/>
      <c r="M54" s="773"/>
      <c r="N54" s="773"/>
      <c r="O54" s="773"/>
      <c r="P54" s="773"/>
      <c r="Q54" s="773"/>
      <c r="R54" s="773"/>
      <c r="S54" s="773"/>
      <c r="T54" s="773"/>
      <c r="U54" s="774"/>
    </row>
    <row r="55" spans="2:21">
      <c r="B55" s="718"/>
      <c r="C55" s="710"/>
      <c r="D55" s="710"/>
      <c r="E55" s="710"/>
      <c r="F55" s="710"/>
      <c r="G55" s="710"/>
      <c r="H55" s="710"/>
      <c r="I55" s="710"/>
      <c r="J55" s="710"/>
      <c r="K55" s="710"/>
      <c r="L55" s="710"/>
      <c r="M55" s="710"/>
      <c r="N55" s="710"/>
      <c r="O55" s="710"/>
      <c r="P55" s="710"/>
      <c r="Q55" s="710"/>
      <c r="R55" s="710"/>
      <c r="S55" s="710"/>
      <c r="T55" s="710"/>
      <c r="U55" s="711"/>
    </row>
    <row r="56" spans="2:21" ht="34.5" customHeight="1">
      <c r="B56" s="703" t="s">
        <v>649</v>
      </c>
      <c r="C56" s="773" t="s">
        <v>650</v>
      </c>
      <c r="D56" s="773"/>
      <c r="E56" s="773"/>
      <c r="F56" s="773"/>
      <c r="G56" s="773"/>
      <c r="H56" s="773"/>
      <c r="I56" s="773"/>
      <c r="J56" s="773"/>
      <c r="K56" s="773"/>
      <c r="L56" s="773"/>
      <c r="M56" s="773"/>
      <c r="N56" s="773"/>
      <c r="O56" s="773"/>
      <c r="P56" s="773"/>
      <c r="Q56" s="773"/>
      <c r="R56" s="773"/>
      <c r="S56" s="773"/>
      <c r="T56" s="773"/>
      <c r="U56" s="774"/>
    </row>
    <row r="57" spans="2:21">
      <c r="B57" s="723"/>
      <c r="C57" s="710"/>
      <c r="D57" s="710"/>
      <c r="E57" s="710"/>
      <c r="F57" s="710"/>
      <c r="G57" s="710"/>
      <c r="H57" s="710"/>
      <c r="I57" s="710"/>
      <c r="J57" s="710"/>
      <c r="K57" s="710"/>
      <c r="L57" s="710"/>
      <c r="M57" s="710"/>
      <c r="N57" s="710"/>
      <c r="O57" s="710"/>
      <c r="P57" s="710"/>
      <c r="Q57" s="710"/>
      <c r="R57" s="710"/>
      <c r="S57" s="710"/>
      <c r="T57" s="710"/>
      <c r="U57" s="711"/>
    </row>
    <row r="58" spans="2:21" ht="30.75" customHeight="1">
      <c r="B58" s="712" t="s">
        <v>651</v>
      </c>
      <c r="C58" s="724" t="s">
        <v>652</v>
      </c>
      <c r="D58" s="725"/>
      <c r="E58" s="725"/>
      <c r="F58" s="725"/>
      <c r="G58" s="725"/>
      <c r="H58" s="725"/>
      <c r="I58" s="725"/>
      <c r="J58" s="725"/>
      <c r="K58" s="725"/>
      <c r="L58" s="725"/>
      <c r="M58" s="725"/>
      <c r="N58" s="725"/>
      <c r="O58" s="725"/>
      <c r="P58" s="725"/>
      <c r="Q58" s="725"/>
      <c r="R58" s="725"/>
      <c r="S58" s="725"/>
      <c r="T58" s="725"/>
      <c r="U58" s="726"/>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6" t="s">
        <v>725</v>
      </c>
      <c r="C3" s="777"/>
      <c r="D3" s="777"/>
      <c r="E3" s="777"/>
      <c r="F3" s="778"/>
      <c r="G3" s="122"/>
    </row>
    <row r="4" spans="2:20" ht="16.5" customHeight="1">
      <c r="B4" s="779"/>
      <c r="C4" s="780"/>
      <c r="D4" s="780"/>
      <c r="E4" s="780"/>
      <c r="F4" s="781"/>
      <c r="G4" s="122"/>
    </row>
    <row r="5" spans="2:20" ht="71.25" customHeight="1">
      <c r="B5" s="779"/>
      <c r="C5" s="780"/>
      <c r="D5" s="780"/>
      <c r="E5" s="780"/>
      <c r="F5" s="781"/>
      <c r="G5" s="122"/>
    </row>
    <row r="6" spans="2:20" ht="21.75" customHeight="1">
      <c r="B6" s="782"/>
      <c r="C6" s="783"/>
      <c r="D6" s="783"/>
      <c r="E6" s="783"/>
      <c r="F6" s="784"/>
      <c r="G6" s="122"/>
    </row>
    <row r="8" spans="2:20" ht="21">
      <c r="B8" s="775" t="s">
        <v>481</v>
      </c>
      <c r="C8" s="775"/>
      <c r="D8" s="775"/>
      <c r="E8" s="775"/>
      <c r="F8" s="775"/>
      <c r="G8" s="77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4" t="s">
        <v>543</v>
      </c>
      <c r="C21" s="650" t="s">
        <v>437</v>
      </c>
      <c r="D21" s="653" t="s">
        <v>443</v>
      </c>
      <c r="E21" s="657" t="s">
        <v>583</v>
      </c>
      <c r="F21" s="653" t="s">
        <v>448</v>
      </c>
      <c r="G21" s="174"/>
      <c r="M21" s="642"/>
      <c r="T21" s="642"/>
    </row>
    <row r="22" spans="2:20" s="103" customFormat="1" ht="47.45" customHeight="1">
      <c r="B22" s="645" t="s">
        <v>458</v>
      </c>
      <c r="C22" s="651" t="s">
        <v>438</v>
      </c>
      <c r="D22" s="654" t="s">
        <v>444</v>
      </c>
      <c r="E22" s="658" t="s">
        <v>583</v>
      </c>
      <c r="F22" s="654" t="s">
        <v>448</v>
      </c>
      <c r="G22" s="174"/>
      <c r="M22" s="642"/>
      <c r="T22" s="642"/>
    </row>
    <row r="23" spans="2:20" s="103" customFormat="1" ht="45.6" customHeight="1">
      <c r="B23" s="645" t="s">
        <v>455</v>
      </c>
      <c r="C23" s="651" t="s">
        <v>438</v>
      </c>
      <c r="D23" s="654" t="s">
        <v>445</v>
      </c>
      <c r="E23" s="658" t="s">
        <v>583</v>
      </c>
      <c r="F23" s="654" t="s">
        <v>448</v>
      </c>
      <c r="G23" s="174"/>
      <c r="M23" s="642"/>
      <c r="T23" s="642"/>
    </row>
    <row r="24" spans="2:20" s="103" customFormat="1" ht="32.25" customHeight="1">
      <c r="B24" s="646" t="s">
        <v>456</v>
      </c>
      <c r="C24" s="651" t="s">
        <v>437</v>
      </c>
      <c r="D24" s="654" t="s">
        <v>446</v>
      </c>
      <c r="E24" s="659" t="s">
        <v>600</v>
      </c>
      <c r="F24" s="662"/>
      <c r="G24" s="174"/>
      <c r="M24" s="642"/>
      <c r="T24" s="642"/>
    </row>
    <row r="25" spans="2:20" s="103" customFormat="1" ht="30.75" customHeight="1">
      <c r="B25" s="647" t="s">
        <v>541</v>
      </c>
      <c r="C25" s="651" t="s">
        <v>437</v>
      </c>
      <c r="D25" s="654"/>
      <c r="E25" s="659"/>
      <c r="F25" s="662"/>
      <c r="G25" s="174"/>
      <c r="M25" s="642"/>
      <c r="T25" s="642"/>
    </row>
    <row r="26" spans="2:20" s="103" customFormat="1" ht="32.25" customHeight="1">
      <c r="B26" s="648" t="s">
        <v>542</v>
      </c>
      <c r="C26" s="651" t="s">
        <v>437</v>
      </c>
      <c r="D26" s="655" t="s">
        <v>538</v>
      </c>
      <c r="E26" s="659"/>
      <c r="F26" s="662"/>
      <c r="G26" s="174"/>
      <c r="M26" s="642"/>
      <c r="T26" s="642"/>
    </row>
    <row r="27" spans="2:20" s="103" customFormat="1" ht="27" customHeight="1">
      <c r="B27" s="646" t="s">
        <v>457</v>
      </c>
      <c r="C27" s="651" t="s">
        <v>440</v>
      </c>
      <c r="D27" s="654" t="s">
        <v>482</v>
      </c>
      <c r="E27" s="659" t="s">
        <v>459</v>
      </c>
      <c r="F27" s="662"/>
      <c r="G27" s="174"/>
      <c r="M27" s="642"/>
      <c r="T27" s="642"/>
    </row>
    <row r="28" spans="2:20" s="103" customFormat="1" ht="27" customHeight="1">
      <c r="B28" s="648" t="s">
        <v>452</v>
      </c>
      <c r="C28" s="651" t="s">
        <v>437</v>
      </c>
      <c r="D28" s="654"/>
      <c r="E28" s="659"/>
      <c r="F28" s="654" t="s">
        <v>407</v>
      </c>
      <c r="G28" s="174"/>
      <c r="M28" s="642"/>
      <c r="T28" s="642"/>
    </row>
    <row r="29" spans="2:20" s="103" customFormat="1" ht="32.25" customHeight="1">
      <c r="B29" s="646" t="s">
        <v>207</v>
      </c>
      <c r="C29" s="651" t="s">
        <v>442</v>
      </c>
      <c r="D29" s="654" t="s">
        <v>555</v>
      </c>
      <c r="E29" s="660"/>
      <c r="F29" s="654" t="s">
        <v>554</v>
      </c>
      <c r="G29" s="643"/>
      <c r="M29" s="642"/>
    </row>
    <row r="30" spans="2:20" s="103" customFormat="1" ht="27.75" customHeight="1">
      <c r="B30" s="649" t="s">
        <v>539</v>
      </c>
      <c r="C30" s="652" t="s">
        <v>441</v>
      </c>
      <c r="D30" s="656"/>
      <c r="E30" s="661"/>
      <c r="F30" s="656"/>
      <c r="G30" s="643"/>
      <c r="M30" s="642"/>
    </row>
    <row r="31" spans="2:20" s="103" customFormat="1" ht="23.25" customHeight="1">
      <c r="C31" s="175"/>
      <c r="D31" s="175"/>
      <c r="E31" s="175"/>
      <c r="G31" s="643"/>
      <c r="M31" s="642"/>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2011</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4" zoomScaleNormal="100" workbookViewId="0">
      <selection activeCell="I23" sqref="I23"/>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4"/>
      <c r="C7" s="17"/>
      <c r="D7" s="17"/>
      <c r="E7" s="9"/>
      <c r="T7" s="9"/>
      <c r="V7" s="8"/>
    </row>
    <row r="8" spans="2:22" ht="24.75" customHeight="1">
      <c r="B8" s="117" t="s">
        <v>239</v>
      </c>
      <c r="C8" s="189" t="s">
        <v>767</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9" t="s">
        <v>749</v>
      </c>
      <c r="E14" s="130"/>
      <c r="F14" s="124" t="s">
        <v>548</v>
      </c>
      <c r="H14" s="539" t="s">
        <v>765</v>
      </c>
      <c r="J14" s="124" t="s">
        <v>515</v>
      </c>
      <c r="L14" s="132"/>
      <c r="N14" s="103"/>
      <c r="Q14" s="99"/>
      <c r="R14" s="96"/>
    </row>
    <row r="15" spans="2:22" ht="26.25" customHeight="1" thickBot="1">
      <c r="B15" s="124" t="s">
        <v>424</v>
      </c>
      <c r="C15" s="106"/>
      <c r="D15" s="539" t="s">
        <v>755</v>
      </c>
      <c r="F15" s="124" t="s">
        <v>414</v>
      </c>
      <c r="G15" s="127"/>
      <c r="H15" s="539" t="s">
        <v>757</v>
      </c>
      <c r="I15" s="17"/>
      <c r="J15" s="124" t="s">
        <v>516</v>
      </c>
      <c r="L15" s="132"/>
      <c r="M15" s="103"/>
      <c r="Q15" s="108"/>
      <c r="R15" s="96"/>
    </row>
    <row r="16" spans="2:22" ht="28.5" customHeight="1" thickBot="1">
      <c r="B16" s="124" t="s">
        <v>454</v>
      </c>
      <c r="C16" s="106"/>
      <c r="D16" s="540" t="s">
        <v>756</v>
      </c>
      <c r="E16" s="103"/>
      <c r="F16" s="124" t="s">
        <v>434</v>
      </c>
      <c r="G16" s="125"/>
      <c r="H16" s="540" t="s">
        <v>758</v>
      </c>
      <c r="I16" s="103"/>
      <c r="K16" s="195"/>
      <c r="L16" s="195"/>
      <c r="M16" s="195"/>
      <c r="N16" s="195"/>
      <c r="Q16" s="115"/>
      <c r="R16" s="96"/>
    </row>
    <row r="17" spans="1:21" ht="29.25" customHeight="1">
      <c r="B17" s="124" t="s">
        <v>421</v>
      </c>
      <c r="C17" s="106"/>
      <c r="D17" s="730">
        <v>564854</v>
      </c>
      <c r="E17" s="121"/>
      <c r="F17" s="736" t="s">
        <v>662</v>
      </c>
      <c r="G17" s="195"/>
      <c r="H17" s="828">
        <v>2</v>
      </c>
      <c r="I17" s="17"/>
      <c r="M17" s="195"/>
      <c r="N17" s="195"/>
      <c r="P17" s="99"/>
      <c r="Q17" s="99"/>
      <c r="R17" s="96"/>
    </row>
    <row r="18" spans="1:21" s="28" customFormat="1" ht="29.25" customHeight="1">
      <c r="B18" s="124"/>
      <c r="C18" s="731"/>
      <c r="D18" s="729"/>
      <c r="E18" s="732"/>
      <c r="F18" s="728"/>
      <c r="G18" s="733"/>
      <c r="H18" s="734"/>
      <c r="I18" s="163"/>
      <c r="M18" s="733"/>
      <c r="N18" s="733"/>
      <c r="P18" s="733"/>
      <c r="Q18" s="733"/>
      <c r="R18" s="735"/>
      <c r="T18" s="37"/>
      <c r="U18" s="37"/>
    </row>
    <row r="19" spans="1:21" ht="27.75" customHeight="1" thickBot="1">
      <c r="E19" s="9"/>
      <c r="F19" s="124" t="s">
        <v>435</v>
      </c>
      <c r="G19" s="600" t="s">
        <v>363</v>
      </c>
      <c r="H19" s="242">
        <f>SUM(R54,R57,R60,R63,R66,R69,R72,R75,R78,R81)</f>
        <v>1049584.1615295932</v>
      </c>
      <c r="I19" s="17"/>
      <c r="J19" s="115"/>
      <c r="K19" s="115"/>
      <c r="L19" s="115"/>
      <c r="M19" s="115"/>
      <c r="N19" s="115"/>
      <c r="P19" s="115"/>
      <c r="Q19" s="115"/>
      <c r="R19" s="96"/>
    </row>
    <row r="20" spans="1:21" ht="27.75" customHeight="1" thickBot="1">
      <c r="E20" s="9"/>
      <c r="F20" s="124" t="s">
        <v>436</v>
      </c>
      <c r="G20" s="600" t="s">
        <v>364</v>
      </c>
      <c r="H20" s="131">
        <f>-SUM(R55,R58,R61,R64,R67,R70,R73,R76,R79,R82)</f>
        <v>249364.05360459539</v>
      </c>
      <c r="I20" s="17"/>
      <c r="J20" s="115"/>
      <c r="P20" s="115"/>
      <c r="Q20" s="115"/>
      <c r="R20" s="96"/>
    </row>
    <row r="21" spans="1:21" ht="27.75" customHeight="1" thickBot="1">
      <c r="C21" s="32"/>
      <c r="D21" s="32"/>
      <c r="E21" s="32"/>
      <c r="F21" s="124" t="s">
        <v>408</v>
      </c>
      <c r="G21" s="600" t="s">
        <v>365</v>
      </c>
      <c r="H21" s="188">
        <f>R84</f>
        <v>56627.875627480375</v>
      </c>
      <c r="I21" s="103"/>
      <c r="P21" s="115"/>
      <c r="Q21" s="115"/>
      <c r="R21" s="96"/>
    </row>
    <row r="22" spans="1:21" ht="27.75" customHeight="1">
      <c r="C22" s="32"/>
      <c r="D22" s="32"/>
      <c r="E22" s="32"/>
      <c r="F22" s="124" t="s">
        <v>510</v>
      </c>
      <c r="G22" s="600" t="s">
        <v>449</v>
      </c>
      <c r="H22" s="188">
        <f>H19-H20+H21</f>
        <v>856847.98355247814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29" customHeight="1">
      <c r="A26" s="28"/>
      <c r="B26" s="787" t="s">
        <v>669</v>
      </c>
      <c r="C26" s="787"/>
      <c r="D26" s="787"/>
      <c r="E26" s="787"/>
      <c r="F26" s="787"/>
      <c r="G26" s="787"/>
    </row>
    <row r="27" spans="1:21" ht="14.25" customHeight="1">
      <c r="A27" s="28"/>
      <c r="B27" s="545"/>
      <c r="C27" s="545"/>
      <c r="D27" s="535"/>
      <c r="E27" s="535"/>
      <c r="F27" s="535"/>
      <c r="G27" s="545"/>
    </row>
    <row r="28" spans="1:21" s="17" customFormat="1" ht="27" customHeight="1">
      <c r="B28" s="788" t="s">
        <v>507</v>
      </c>
      <c r="C28" s="789"/>
      <c r="D28" s="133" t="s">
        <v>41</v>
      </c>
      <c r="E28" s="134" t="s">
        <v>660</v>
      </c>
      <c r="F28" s="134" t="s">
        <v>408</v>
      </c>
      <c r="G28" s="135" t="s">
        <v>409</v>
      </c>
      <c r="T28" s="136"/>
      <c r="U28" s="136"/>
    </row>
    <row r="29" spans="1:21" ht="20.25" customHeight="1">
      <c r="B29" s="785" t="s">
        <v>29</v>
      </c>
      <c r="C29" s="786"/>
      <c r="D29" s="635" t="s">
        <v>27</v>
      </c>
      <c r="E29" s="138">
        <f>SUM(D54:D82)</f>
        <v>59215.232118954045</v>
      </c>
      <c r="F29" s="139">
        <f>D84</f>
        <v>3474.4715499175868</v>
      </c>
      <c r="G29" s="138">
        <f>E29+F29</f>
        <v>62689.703668871633</v>
      </c>
    </row>
    <row r="30" spans="1:21" ht="20.25" customHeight="1">
      <c r="B30" s="785" t="s">
        <v>371</v>
      </c>
      <c r="C30" s="786"/>
      <c r="D30" s="635" t="s">
        <v>27</v>
      </c>
      <c r="E30" s="140">
        <f>SUM(E54:E82)</f>
        <v>238372.24380341216</v>
      </c>
      <c r="F30" s="141">
        <f>E84</f>
        <v>16673.281599074031</v>
      </c>
      <c r="G30" s="140">
        <f>E30+F30</f>
        <v>255045.52540248618</v>
      </c>
    </row>
    <row r="31" spans="1:21" ht="20.25" customHeight="1">
      <c r="B31" s="785" t="s">
        <v>746</v>
      </c>
      <c r="C31" s="786"/>
      <c r="D31" s="635" t="s">
        <v>28</v>
      </c>
      <c r="E31" s="140">
        <f>SUM(F54:F82)</f>
        <v>367418.94938345469</v>
      </c>
      <c r="F31" s="141">
        <f>F84</f>
        <v>26005.812711165214</v>
      </c>
      <c r="G31" s="140">
        <f>E31+F31</f>
        <v>393424.76209461992</v>
      </c>
    </row>
    <row r="32" spans="1:21" ht="20.25" customHeight="1">
      <c r="B32" s="785" t="s">
        <v>747</v>
      </c>
      <c r="C32" s="786"/>
      <c r="D32" s="635" t="s">
        <v>28</v>
      </c>
      <c r="E32" s="140">
        <f>SUM(G54:G82)</f>
        <v>135213.68261917672</v>
      </c>
      <c r="F32" s="141">
        <f>G84</f>
        <v>10474.309767323546</v>
      </c>
      <c r="G32" s="140">
        <f>E32+F32</f>
        <v>145687.99238650026</v>
      </c>
    </row>
    <row r="33" spans="2:22" ht="20.25" customHeight="1">
      <c r="B33" s="785"/>
      <c r="C33" s="786"/>
      <c r="D33" s="635"/>
      <c r="E33" s="140">
        <f>SUM(H54:H82)</f>
        <v>0</v>
      </c>
      <c r="F33" s="141">
        <f>H84</f>
        <v>0</v>
      </c>
      <c r="G33" s="140">
        <f>E33+F33</f>
        <v>0</v>
      </c>
    </row>
    <row r="34" spans="2:22" ht="20.25" customHeight="1">
      <c r="B34" s="785"/>
      <c r="C34" s="786"/>
      <c r="D34" s="635"/>
      <c r="E34" s="140">
        <f>SUM(I54:I82)</f>
        <v>0</v>
      </c>
      <c r="F34" s="141">
        <f>I84</f>
        <v>0</v>
      </c>
      <c r="G34" s="140">
        <f t="shared" ref="G34" si="0">E34+F34</f>
        <v>0</v>
      </c>
    </row>
    <row r="35" spans="2:22" ht="20.25" customHeight="1">
      <c r="B35" s="785"/>
      <c r="C35" s="786"/>
      <c r="D35" s="635"/>
      <c r="E35" s="140">
        <f>SUM(J54:J82)</f>
        <v>0</v>
      </c>
      <c r="F35" s="141">
        <f>J84</f>
        <v>0</v>
      </c>
      <c r="G35" s="140">
        <f>E35+F35</f>
        <v>0</v>
      </c>
    </row>
    <row r="36" spans="2:22" ht="20.25" customHeight="1">
      <c r="B36" s="785"/>
      <c r="C36" s="786"/>
      <c r="D36" s="635"/>
      <c r="E36" s="140">
        <f>SUM(K54:K82)</f>
        <v>0</v>
      </c>
      <c r="F36" s="141">
        <f>K84</f>
        <v>0</v>
      </c>
      <c r="G36" s="140">
        <f t="shared" ref="G36:G39" si="1">E36+F36</f>
        <v>0</v>
      </c>
    </row>
    <row r="37" spans="2:22" ht="20.25" customHeight="1">
      <c r="B37" s="785"/>
      <c r="C37" s="786"/>
      <c r="D37" s="635"/>
      <c r="E37" s="140">
        <f>SUM(L54:L82)</f>
        <v>0</v>
      </c>
      <c r="F37" s="141">
        <f>L84</f>
        <v>0</v>
      </c>
      <c r="G37" s="140">
        <f t="shared" si="1"/>
        <v>0</v>
      </c>
    </row>
    <row r="38" spans="2:22" ht="20.25" customHeight="1">
      <c r="B38" s="785"/>
      <c r="C38" s="786"/>
      <c r="D38" s="635"/>
      <c r="E38" s="140">
        <f>SUM(M54:M82)</f>
        <v>0</v>
      </c>
      <c r="F38" s="141">
        <f>M84</f>
        <v>0</v>
      </c>
      <c r="G38" s="140">
        <f t="shared" si="1"/>
        <v>0</v>
      </c>
    </row>
    <row r="39" spans="2:22" ht="20.25" customHeight="1">
      <c r="B39" s="785"/>
      <c r="C39" s="786"/>
      <c r="D39" s="635"/>
      <c r="E39" s="140">
        <f>SUM(N54:N82)</f>
        <v>0</v>
      </c>
      <c r="F39" s="141">
        <f>N84</f>
        <v>0</v>
      </c>
      <c r="G39" s="140">
        <f t="shared" si="1"/>
        <v>0</v>
      </c>
    </row>
    <row r="40" spans="2:22" ht="20.25" customHeight="1">
      <c r="B40" s="785"/>
      <c r="C40" s="786"/>
      <c r="D40" s="635"/>
      <c r="E40" s="140">
        <f>SUM(O54:O82)</f>
        <v>0</v>
      </c>
      <c r="F40" s="141">
        <f>O84</f>
        <v>0</v>
      </c>
      <c r="G40" s="140">
        <f>E40+F40</f>
        <v>0</v>
      </c>
    </row>
    <row r="41" spans="2:22" ht="20.25" customHeight="1">
      <c r="B41" s="785"/>
      <c r="C41" s="786"/>
      <c r="D41" s="635"/>
      <c r="E41" s="140">
        <f>SUM(P54:P82)</f>
        <v>0</v>
      </c>
      <c r="F41" s="141">
        <f>P84</f>
        <v>0</v>
      </c>
      <c r="G41" s="140">
        <f>E41+F41</f>
        <v>0</v>
      </c>
    </row>
    <row r="42" spans="2:22" ht="20.25" customHeight="1">
      <c r="B42" s="785"/>
      <c r="C42" s="786"/>
      <c r="D42" s="636"/>
      <c r="E42" s="142">
        <f>SUM(Q54:Q82)</f>
        <v>0</v>
      </c>
      <c r="F42" s="143">
        <f>Q84</f>
        <v>0</v>
      </c>
      <c r="G42" s="142">
        <f>E42+F42</f>
        <v>0</v>
      </c>
    </row>
    <row r="43" spans="2:22" s="8" customFormat="1" ht="21" customHeight="1">
      <c r="B43" s="790" t="s">
        <v>26</v>
      </c>
      <c r="C43" s="791"/>
      <c r="D43" s="137"/>
      <c r="E43" s="144">
        <f>SUM(E29:E42)</f>
        <v>800220.10792499757</v>
      </c>
      <c r="F43" s="144">
        <f>SUM(F29:F42)</f>
        <v>56627.875627480375</v>
      </c>
      <c r="G43" s="144">
        <f>SUM(G29:G42)</f>
        <v>856847.9835524779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7" t="s">
        <v>603</v>
      </c>
      <c r="C48" s="787"/>
      <c r="D48" s="787"/>
      <c r="E48" s="787"/>
      <c r="F48" s="787"/>
      <c r="G48" s="787"/>
      <c r="H48" s="787"/>
      <c r="I48" s="787"/>
      <c r="J48" s="787"/>
      <c r="K48" s="787"/>
      <c r="L48" s="787"/>
      <c r="M48" s="614"/>
      <c r="N48" s="105"/>
      <c r="O48" s="105"/>
      <c r="P48" s="105"/>
      <c r="Q48" s="105"/>
      <c r="R48" s="105"/>
      <c r="T48" s="37"/>
      <c r="U48" s="19"/>
      <c r="V48" s="38"/>
    </row>
    <row r="49" spans="2:22" s="28" customFormat="1" ht="41.1" customHeight="1">
      <c r="B49" s="787" t="s">
        <v>562</v>
      </c>
      <c r="C49" s="787"/>
      <c r="D49" s="787"/>
      <c r="E49" s="787"/>
      <c r="F49" s="787"/>
      <c r="G49" s="787"/>
      <c r="H49" s="787"/>
      <c r="I49" s="787"/>
      <c r="J49" s="787"/>
      <c r="K49" s="787"/>
      <c r="L49" s="787"/>
      <c r="M49" s="614"/>
      <c r="N49" s="105"/>
      <c r="O49" s="105"/>
      <c r="P49" s="105"/>
      <c r="Q49" s="105"/>
      <c r="R49" s="105"/>
      <c r="T49" s="37"/>
      <c r="U49" s="19"/>
      <c r="V49" s="38"/>
    </row>
    <row r="50" spans="2:22" s="28" customFormat="1" ht="18" customHeight="1">
      <c r="B50" s="787" t="s">
        <v>668</v>
      </c>
      <c r="C50" s="787"/>
      <c r="D50" s="787"/>
      <c r="E50" s="787"/>
      <c r="F50" s="787"/>
      <c r="G50" s="787"/>
      <c r="H50" s="787"/>
      <c r="I50" s="787"/>
      <c r="J50" s="787"/>
      <c r="K50" s="787"/>
      <c r="L50" s="787"/>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999 kW</v>
      </c>
      <c r="G52" s="135" t="str">
        <f>IF($B32&lt;&gt;"",$B32,"")</f>
        <v>GS&gt;1000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f>D33</f>
        <v>0</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8334.8330953950026</v>
      </c>
      <c r="E54" s="150">
        <f>'4.  2011-2014 LRAM'!Z131</f>
        <v>6932.5780006744026</v>
      </c>
      <c r="F54" s="150">
        <f>'4.  2011-2014 LRAM'!AA131</f>
        <v>18592.721791923104</v>
      </c>
      <c r="G54" s="150">
        <f>'4.  2011-2014 LRAM'!AB131</f>
        <v>3979.9025958259408</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37840.035483818458</v>
      </c>
      <c r="U54" s="152"/>
      <c r="V54" s="153"/>
    </row>
    <row r="55" spans="2:22" s="17" customFormat="1">
      <c r="B55" s="154" t="s">
        <v>35</v>
      </c>
      <c r="C55" s="155"/>
      <c r="D55" s="156">
        <f>-'4.  2011-2014 LRAM'!Y132</f>
        <v>-21036.855463326756</v>
      </c>
      <c r="E55" s="156">
        <f>-'4.  2011-2014 LRAM'!Z132</f>
        <v>-5344.5352486778011</v>
      </c>
      <c r="F55" s="156">
        <f>-'4.  2011-2014 LRAM'!AA132</f>
        <v>-3656.7506502898868</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-30038.141362294442</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15457.053887891019</v>
      </c>
      <c r="E57" s="156">
        <f>'4.  2011-2014 LRAM'!Z261</f>
        <v>13688.435509405106</v>
      </c>
      <c r="F57" s="156">
        <f>'4.  2011-2014 LRAM'!AA261</f>
        <v>22551.16913146454</v>
      </c>
      <c r="G57" s="156">
        <f>'4.  2011-2014 LRAM'!AB261</f>
        <v>7753.828644250194</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59450.487173010857</v>
      </c>
      <c r="U57" s="152"/>
      <c r="V57" s="153"/>
    </row>
    <row r="58" spans="2:22" s="17" customFormat="1">
      <c r="B58" s="154" t="s">
        <v>36</v>
      </c>
      <c r="C58" s="155"/>
      <c r="D58" s="156">
        <f>-'4.  2011-2014 LRAM'!Y262</f>
        <v>-22043.403571619903</v>
      </c>
      <c r="E58" s="156">
        <f>-'4.  2011-2014 LRAM'!Z262</f>
        <v>-5621.6592986092428</v>
      </c>
      <c r="F58" s="156">
        <f>-'4.  2011-2014 LRAM'!AA262</f>
        <v>-4017.1104088796756</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-31682.173279108822</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21658.097472033638</v>
      </c>
      <c r="E60" s="156">
        <f>'4.  2011-2014 LRAM'!Z391</f>
        <v>21226.226321833441</v>
      </c>
      <c r="F60" s="156">
        <f>'4.  2011-2014 LRAM'!AA391</f>
        <v>26439.654738842888</v>
      </c>
      <c r="G60" s="156">
        <f>'4.  2011-2014 LRAM'!AB391</f>
        <v>15811.429256380236</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85135.407789090197</v>
      </c>
      <c r="U60" s="152"/>
      <c r="V60" s="153"/>
    </row>
    <row r="61" spans="2:22" s="163" customFormat="1">
      <c r="B61" s="154" t="s">
        <v>37</v>
      </c>
      <c r="C61" s="155"/>
      <c r="D61" s="156">
        <f>-'4.  2011-2014 LRAM'!Y392</f>
        <v>-22144.058382449217</v>
      </c>
      <c r="E61" s="156">
        <f>-'4.  2011-2014 LRAM'!Z392</f>
        <v>-5661.2484485994482</v>
      </c>
      <c r="F61" s="156">
        <f>-'4.  2011-2014 LRAM'!AA392</f>
        <v>-3872.3659058461108</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-31677.672736894776</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36435.654542017852</v>
      </c>
      <c r="E63" s="156">
        <f>'4.  2011-2014 LRAM'!Z521</f>
        <v>35658.66756799737</v>
      </c>
      <c r="F63" s="156">
        <f>'4.  2011-2014 LRAM'!AA521</f>
        <v>40730.745598955589</v>
      </c>
      <c r="G63" s="156">
        <f>'4.  2011-2014 LRAM'!AB521</f>
        <v>17733.805404984872</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130558.87311395569</v>
      </c>
      <c r="U63" s="152"/>
      <c r="V63" s="153"/>
    </row>
    <row r="64" spans="2:22" s="163" customFormat="1">
      <c r="B64" s="154" t="s">
        <v>39</v>
      </c>
      <c r="C64" s="155"/>
      <c r="D64" s="156">
        <f>-'4.  2011-2014 LRAM'!Y522</f>
        <v>-22244.713193278534</v>
      </c>
      <c r="E64" s="156">
        <f>-'4.  2011-2014 LRAM'!Z522</f>
        <v>-5700.8375985896537</v>
      </c>
      <c r="F64" s="156">
        <f>-'4.  2011-2014 LRAM'!AA522</f>
        <v>-3856.450016508395</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-31802.000808376582</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47073.62762664989</v>
      </c>
      <c r="E66" s="164">
        <f>'5.  2015-2020 LRAM'!Z204</f>
        <v>43907.60592616543</v>
      </c>
      <c r="F66" s="164">
        <f>'5.  2015-2020 LRAM'!AA204</f>
        <v>52896.307073357049</v>
      </c>
      <c r="G66" s="164">
        <f>'5.  2015-2020 LRAM'!AB204</f>
        <v>18185.689569014092</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162063.23019518648</v>
      </c>
      <c r="U66" s="152"/>
      <c r="V66" s="153"/>
    </row>
    <row r="67" spans="2:22" s="163" customFormat="1">
      <c r="B67" s="154" t="s">
        <v>93</v>
      </c>
      <c r="C67" s="155"/>
      <c r="D67" s="164">
        <f>-'5.  2015-2020 LRAM'!Y205</f>
        <v>-22244.713193278534</v>
      </c>
      <c r="E67" s="164">
        <f>-'5.  2015-2020 LRAM'!Z205</f>
        <v>-5700.8375985896537</v>
      </c>
      <c r="F67" s="164">
        <f>-'5.  2015-2020 LRAM'!AA205</f>
        <v>-3844.5881744548146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-31790.138966323</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LRAM'!Y388</f>
        <v>35628.400918864761</v>
      </c>
      <c r="E69" s="156">
        <f>'5.  2015-2020 LRAM'!Z388</f>
        <v>42187.538364997949</v>
      </c>
      <c r="F69" s="156">
        <f>'5.  2015-2020 LRAM'!AA388</f>
        <v>52223.593946843524</v>
      </c>
      <c r="G69" s="156">
        <f>'5.  2015-2020 LRAM'!AB388</f>
        <v>18099.594634978152</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148139.12786568439</v>
      </c>
      <c r="U69" s="152"/>
      <c r="V69" s="153"/>
    </row>
    <row r="70" spans="2:22" s="163" customFormat="1">
      <c r="B70" s="154" t="s">
        <v>224</v>
      </c>
      <c r="C70" s="155"/>
      <c r="D70" s="156">
        <f>-'5.  2015-2020 LRAM'!Y389</f>
        <v>-18117.865949276631</v>
      </c>
      <c r="E70" s="156">
        <f>-'5.  2015-2020 LRAM'!Z389</f>
        <v>-5661.2484485994482</v>
      </c>
      <c r="F70" s="156">
        <f>-'5.  2015-2020 LRAM'!AA389</f>
        <v>-3831.6752831053468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-27610.789680981426</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LRAM'!Y572</f>
        <v>24879.868935148668</v>
      </c>
      <c r="E72" s="156">
        <f>'5.  2015-2020 LRAM'!Z572</f>
        <v>34330.540177719056</v>
      </c>
      <c r="F72" s="156">
        <f>'5.  2015-2020 LRAM'!AA572</f>
        <v>49361.852260391955</v>
      </c>
      <c r="G72" s="156">
        <f>'5.  2015-2020 LRAM'!AB572</f>
        <v>16557.939735774326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125130.20110903401</v>
      </c>
      <c r="U72" s="152"/>
      <c r="V72" s="153"/>
    </row>
    <row r="73" spans="2:22" s="163" customFormat="1">
      <c r="B73" s="154" t="s">
        <v>226</v>
      </c>
      <c r="C73" s="155"/>
      <c r="D73" s="156">
        <f>-'5.  2015-2020 LRAM'!Y573</f>
        <v>-13286.43502946953</v>
      </c>
      <c r="E73" s="156">
        <f>-'5.  2015-2020 LRAM'!Z573</f>
        <v>-5661.2484485994482</v>
      </c>
      <c r="F73" s="156">
        <f>-'5.  2015-2020 LRAM'!AA573</f>
        <v>-3831.6752831053468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-22779.358761174324</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LRAM'!Y756</f>
        <v>16049.032344276806</v>
      </c>
      <c r="E75" s="156">
        <f>'5.  2015-2020 LRAM'!Z756</f>
        <v>33613.626236123993</v>
      </c>
      <c r="F75" s="156">
        <f>'5.  2015-2020 LRAM'!AA756</f>
        <v>48017.513898952267</v>
      </c>
      <c r="G75" s="156">
        <f>'5.  2015-2020 LRAM'!AB756</f>
        <v>12746.561178259672</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110426.73365761273</v>
      </c>
      <c r="U75" s="152"/>
      <c r="V75" s="153"/>
    </row>
    <row r="76" spans="2:22" s="163" customFormat="1" ht="16.5" customHeight="1">
      <c r="B76" s="154" t="s">
        <v>228</v>
      </c>
      <c r="C76" s="155"/>
      <c r="D76" s="156">
        <f>-'5.  2015-2020 LRAM'!Y757</f>
        <v>-8857.6233529796882</v>
      </c>
      <c r="E76" s="156">
        <f>-'5.  2015-2020 LRAM'!Z757</f>
        <v>-5661.2484485994482</v>
      </c>
      <c r="F76" s="156">
        <f>-'5.  2015-2020 LRAM'!AA757</f>
        <v>-3831.6752831053468</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-18350.547084684484</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8203.7979196743599</v>
      </c>
      <c r="E78" s="156">
        <f>'5.  2015-2020 LRAM'!Z940</f>
        <v>31565.093464123998</v>
      </c>
      <c r="F78" s="156">
        <f>'5.  2015-2020 LRAM'!AA940</f>
        <v>47421.315478867218</v>
      </c>
      <c r="G78" s="156">
        <f>'5.  2015-2020 LRAM'!AB940</f>
        <v>12141.208318090519</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99331.415180756085</v>
      </c>
      <c r="U78" s="152"/>
      <c r="V78" s="153"/>
    </row>
    <row r="79" spans="2:22" s="163" customFormat="1">
      <c r="B79" s="154" t="s">
        <v>230</v>
      </c>
      <c r="C79" s="155"/>
      <c r="D79" s="156">
        <f>-'5.  2015-2020 LRAM'!Y941</f>
        <v>-4529.4664873191577</v>
      </c>
      <c r="E79" s="156">
        <f>-'5.  2015-2020 LRAM'!Z941</f>
        <v>-5661.2484485994482</v>
      </c>
      <c r="F79" s="156">
        <f>-'5.  2015-2020 LRAM'!AA941</f>
        <v>-3831.6752831053468</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-14022.390219023953</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2"/>
      <c r="D81" s="156">
        <f>'5.  2015-2020 LRAM'!Y1124</f>
        <v>0</v>
      </c>
      <c r="E81" s="156">
        <f>'5.  2015-2020 LRAM'!Z1124</f>
        <v>31676.470970414914</v>
      </c>
      <c r="F81" s="156">
        <f>'5.  2015-2020 LRAM'!AA1124</f>
        <v>47628.45570941054</v>
      </c>
      <c r="G81" s="156">
        <f>'5.  2015-2020 LRAM'!AB1124</f>
        <v>12203.723281618726</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91508.649961444185</v>
      </c>
      <c r="U81" s="152"/>
      <c r="V81" s="153"/>
    </row>
    <row r="82" spans="2:22" s="163" customFormat="1">
      <c r="B82" s="154" t="s">
        <v>232</v>
      </c>
      <c r="C82" s="155"/>
      <c r="D82" s="156">
        <f>-'5.  2015-2020 LRAM'!Y1125</f>
        <v>0</v>
      </c>
      <c r="E82" s="156">
        <f>-'5.  2015-2020 LRAM'!Z1125</f>
        <v>-5740.4267485798609</v>
      </c>
      <c r="F82" s="156">
        <f>-'5.  2015-2020 LRAM'!AA1125</f>
        <v>-3870.4139571537494</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-9610.8407057336099</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Charges'!I237</f>
        <v>3474.4715499175868</v>
      </c>
      <c r="E84" s="676">
        <f>'6.  Carrying Charges'!J237</f>
        <v>16673.281599074031</v>
      </c>
      <c r="F84" s="676">
        <f>'6.  Carrying Charges'!K237</f>
        <v>26005.812711165214</v>
      </c>
      <c r="G84" s="676">
        <f>'6.  Carrying Charges'!L237</f>
        <v>10474.309767323546</v>
      </c>
      <c r="H84" s="676">
        <f>'6.  Carrying Charges'!M237</f>
        <v>0</v>
      </c>
      <c r="I84" s="676">
        <f>'6.  Carrying Charges'!N237</f>
        <v>0</v>
      </c>
      <c r="J84" s="676">
        <f>'6.  Carrying Charges'!O237</f>
        <v>0</v>
      </c>
      <c r="K84" s="676">
        <f>'6.  Carrying Charges'!P237</f>
        <v>0</v>
      </c>
      <c r="L84" s="676">
        <f>'6.  Carrying Charges'!Q237</f>
        <v>0</v>
      </c>
      <c r="M84" s="676">
        <f>'6.  Carrying Charges'!R237</f>
        <v>0</v>
      </c>
      <c r="N84" s="676">
        <f>'6.  Carrying Charges'!S237</f>
        <v>0</v>
      </c>
      <c r="O84" s="676">
        <f>'6.  Carrying Charges'!T237</f>
        <v>0</v>
      </c>
      <c r="P84" s="676">
        <f>'6.  Carrying Charges'!U237</f>
        <v>0</v>
      </c>
      <c r="Q84" s="676">
        <f>'6.  Carrying Charges'!V237</f>
        <v>0</v>
      </c>
      <c r="R84" s="677">
        <f>SUM(D84:Q84)</f>
        <v>56627.875627480375</v>
      </c>
      <c r="U84" s="152"/>
      <c r="V84" s="153"/>
    </row>
    <row r="85" spans="2:22" s="163" customFormat="1" ht="21.75" customHeight="1">
      <c r="B85" s="620" t="s">
        <v>240</v>
      </c>
      <c r="C85" s="621"/>
      <c r="D85" s="620">
        <f>SUM(D54:D82)+D84</f>
        <v>62689.703668871633</v>
      </c>
      <c r="E85" s="620">
        <f t="shared" ref="E85:P85" si="2">SUM(E54:E82)+E84</f>
        <v>255045.52540248618</v>
      </c>
      <c r="F85" s="620">
        <f t="shared" si="2"/>
        <v>393424.76209461992</v>
      </c>
      <c r="G85" s="620">
        <f t="shared" si="2"/>
        <v>145687.99238650026</v>
      </c>
      <c r="H85" s="620">
        <f t="shared" si="2"/>
        <v>0</v>
      </c>
      <c r="I85" s="620">
        <f t="shared" si="2"/>
        <v>0</v>
      </c>
      <c r="J85" s="620">
        <f t="shared" si="2"/>
        <v>0</v>
      </c>
      <c r="K85" s="620">
        <f t="shared" si="2"/>
        <v>0</v>
      </c>
      <c r="L85" s="620">
        <f t="shared" si="2"/>
        <v>0</v>
      </c>
      <c r="M85" s="620">
        <f t="shared" si="2"/>
        <v>0</v>
      </c>
      <c r="N85" s="620">
        <f t="shared" si="2"/>
        <v>0</v>
      </c>
      <c r="O85" s="620">
        <f t="shared" si="2"/>
        <v>0</v>
      </c>
      <c r="P85" s="620">
        <f t="shared" si="2"/>
        <v>0</v>
      </c>
      <c r="Q85" s="620">
        <f>SUM(Q54:Q82)+Q84</f>
        <v>0</v>
      </c>
      <c r="R85" s="620">
        <f>SUM(R54:R82)+R84</f>
        <v>856847.98355247802</v>
      </c>
      <c r="U85" s="152"/>
      <c r="V85" s="153"/>
    </row>
    <row r="86" spans="2:22" ht="20.25" customHeight="1">
      <c r="B86" s="453"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537</v>
      </c>
      <c r="F89" s="586"/>
    </row>
    <row r="90" spans="2:22" s="546" customFormat="1" ht="27.75" hidden="1" customHeight="1">
      <c r="B90" s="567" t="s">
        <v>557</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37840.035483818458</v>
      </c>
      <c r="D93" s="553">
        <f>SUM('4.  2011-2014 LRAM'!Y259:AL259)</f>
        <v>40992.530843270753</v>
      </c>
      <c r="E93" s="553">
        <f>SUM('4.  2011-2014 LRAM'!Y388:AL388)</f>
        <v>40697.342859486271</v>
      </c>
      <c r="F93" s="554">
        <f>SUM('4.  2011-2014 LRAM'!Y517:AL517)</f>
        <v>40234.003554205621</v>
      </c>
      <c r="G93" s="554">
        <f>SUM('5.  2015-2020 LRAM'!Y199:AL199)</f>
        <v>39457.553090440204</v>
      </c>
      <c r="H93" s="553">
        <f>SUM('5.  2015-2020 LRAM'!Y382:AL382)</f>
        <v>36815.653779533233</v>
      </c>
      <c r="I93" s="554">
        <f>SUM('5.  2015-2020 LRAM'!Y565:AL565)</f>
        <v>33081.797722144249</v>
      </c>
      <c r="J93" s="553">
        <f>SUM('5.  2015-2020 LRAM'!Y748:AL748)</f>
        <v>29046.887488624739</v>
      </c>
      <c r="K93" s="553">
        <f>SUM('5.  2015-2020 LRAM'!Y931:AL931)</f>
        <v>27188.180450652693</v>
      </c>
      <c r="L93" s="553">
        <f>SUM('5.  2015-2020 LRAM'!Y1114:AL1114)</f>
        <v>26097.122635978259</v>
      </c>
      <c r="M93" s="553">
        <f>SUM(C93:L93)</f>
        <v>351451.10790815443</v>
      </c>
      <c r="T93" s="197"/>
      <c r="U93" s="197"/>
    </row>
    <row r="94" spans="2:22" s="90" customFormat="1" ht="23.25" hidden="1" customHeight="1">
      <c r="B94" s="198">
        <v>2012</v>
      </c>
      <c r="C94" s="555"/>
      <c r="D94" s="554">
        <f>SUM('4.  2011-2014 LRAM'!Y260:AL260)</f>
        <v>18457.956329740104</v>
      </c>
      <c r="E94" s="553">
        <f>SUM('4.  2011-2014 LRAM'!Y389:AL389)</f>
        <v>18704.273507028542</v>
      </c>
      <c r="F94" s="554">
        <f>SUM('4.  2011-2014 LRAM'!Y518:AL518)</f>
        <v>18754.629183572906</v>
      </c>
      <c r="G94" s="554">
        <f>SUM('5.  2015-2020 LRAM'!Y200:AL200)</f>
        <v>17584.710775791758</v>
      </c>
      <c r="H94" s="553">
        <f>SUM('5.  2015-2020 LRAM'!Y383:AL383)</f>
        <v>15200.842798586007</v>
      </c>
      <c r="I94" s="554">
        <f>SUM('5.  2015-2020 LRAM'!Y566:AL566)</f>
        <v>10741.297557056687</v>
      </c>
      <c r="J94" s="553">
        <f>SUM('5.  2015-2020 LRAM'!Y749:AL749)</f>
        <v>9413.4013481140555</v>
      </c>
      <c r="K94" s="553">
        <f>SUM('5.  2015-2020 LRAM'!Y932:AL932)</f>
        <v>8468.9419379411411</v>
      </c>
      <c r="L94" s="553">
        <f>SUM('5.  2015-2020 LRAM'!Y1115:AL1115)</f>
        <v>7475.5727626847729</v>
      </c>
      <c r="M94" s="553">
        <f>SUM(D94:L94)</f>
        <v>124801.62620051598</v>
      </c>
      <c r="T94" s="197"/>
      <c r="U94" s="197"/>
    </row>
    <row r="95" spans="2:22" s="90" customFormat="1" ht="23.25" hidden="1" customHeight="1">
      <c r="B95" s="198">
        <v>2013</v>
      </c>
      <c r="C95" s="556"/>
      <c r="D95" s="556"/>
      <c r="E95" s="554">
        <f>SUM('4.  2011-2014 LRAM'!Y390:AL390)</f>
        <v>25733.791422575399</v>
      </c>
      <c r="F95" s="554">
        <f>SUM('4.  2011-2014 LRAM'!Y519:AL519)</f>
        <v>26010.454865374104</v>
      </c>
      <c r="G95" s="554">
        <f>SUM('5.  2015-2020 LRAM'!Y201:AL201)</f>
        <v>25875.230680942303</v>
      </c>
      <c r="H95" s="553">
        <f>SUM('5.  2015-2020 LRAM'!Y384:AL384)</f>
        <v>24038.953628341067</v>
      </c>
      <c r="I95" s="554">
        <f>SUM('5.  2015-2020 LRAM'!Y567:AL567)</f>
        <v>18401.393611966698</v>
      </c>
      <c r="J95" s="553">
        <f>SUM('5.  2015-2020 LRAM'!Y750:AL750)</f>
        <v>16125.490270784647</v>
      </c>
      <c r="K95" s="553">
        <f>SUM('5.  2015-2020 LRAM'!Y933:AL933)</f>
        <v>15219.587952097507</v>
      </c>
      <c r="L95" s="553">
        <f>SUM('5.  2015-2020 LRAM'!Y1116:AL1116)</f>
        <v>14445.058872394746</v>
      </c>
      <c r="M95" s="553">
        <f>SUM(C95:L95)</f>
        <v>165849.96130447648</v>
      </c>
      <c r="T95" s="197"/>
      <c r="U95" s="197"/>
    </row>
    <row r="96" spans="2:22" s="90" customFormat="1" ht="23.25" hidden="1" customHeight="1">
      <c r="B96" s="198">
        <v>2014</v>
      </c>
      <c r="C96" s="556"/>
      <c r="D96" s="556"/>
      <c r="E96" s="556"/>
      <c r="F96" s="554">
        <f>SUM('4.  2011-2014 LRAM'!Y520:AL520)</f>
        <v>45559.785510803049</v>
      </c>
      <c r="G96" s="554">
        <f>SUM('5.  2015-2020 LRAM'!Y202:AL202)</f>
        <v>44468.52134848891</v>
      </c>
      <c r="H96" s="553">
        <f>SUM('5.  2015-2020 LRAM'!Y385:AL385)</f>
        <v>40306.605309578168</v>
      </c>
      <c r="I96" s="554">
        <f>SUM('5.  2015-2020 LRAM'!Y568:AL568)</f>
        <v>34472.956686009908</v>
      </c>
      <c r="J96" s="553">
        <f>SUM('5.  2015-2020 LRAM'!Y751:AL751)</f>
        <v>29840.655418232836</v>
      </c>
      <c r="K96" s="553">
        <f>SUM('5.  2015-2020 LRAM'!Y934:AL934)</f>
        <v>27354.784884208286</v>
      </c>
      <c r="L96" s="553">
        <f>SUM('5.  2015-2020 LRAM'!Y1117:AL1117)</f>
        <v>24612.65366662178</v>
      </c>
      <c r="M96" s="553">
        <f>SUM(F96:L96)</f>
        <v>246615.96282394294</v>
      </c>
      <c r="T96" s="197"/>
      <c r="U96" s="197"/>
    </row>
    <row r="97" spans="2:21" s="90" customFormat="1" ht="23.25" hidden="1" customHeight="1">
      <c r="B97" s="198">
        <v>2015</v>
      </c>
      <c r="C97" s="556"/>
      <c r="D97" s="556"/>
      <c r="E97" s="556"/>
      <c r="F97" s="556"/>
      <c r="G97" s="554">
        <f>SUM('5.  2015-2020 LRAM'!Y203:AL203)</f>
        <v>34677.214299523286</v>
      </c>
      <c r="H97" s="553">
        <f>SUM('5.  2015-2020 LRAM'!Y386:AL386)</f>
        <v>31777.072349645918</v>
      </c>
      <c r="I97" s="554">
        <f>SUM('5.  2015-2020 LRAM'!Y569:AL569)</f>
        <v>28432.755531856459</v>
      </c>
      <c r="J97" s="553">
        <f>SUM('5.  2015-2020 LRAM'!Y752:AL752)</f>
        <v>26000.29913185646</v>
      </c>
      <c r="K97" s="553">
        <f>SUM('5.  2015-2020 LRAM'!Y935:AL935)</f>
        <v>21099.919955856458</v>
      </c>
      <c r="L97" s="553">
        <f>SUM('5.  2015-2020 LRAM'!Y1118:AL1118)</f>
        <v>18878.242023764622</v>
      </c>
      <c r="M97" s="553">
        <f>SUM(G97:L97)</f>
        <v>160865.50329250318</v>
      </c>
      <c r="T97" s="197"/>
      <c r="U97" s="197"/>
    </row>
    <row r="98" spans="2:21" s="90" customFormat="1" ht="23.25" hidden="1" customHeight="1">
      <c r="B98" s="198">
        <v>2016</v>
      </c>
      <c r="C98" s="556"/>
      <c r="D98" s="556"/>
      <c r="E98" s="556"/>
      <c r="F98" s="556"/>
      <c r="G98" s="556"/>
      <c r="H98" s="553">
        <f>SUM('5.  2015-2020 LRAM'!Y387:AL387)</f>
        <v>0</v>
      </c>
      <c r="I98" s="554">
        <f>SUM('5.  2015-2020 LRAM'!Y570:AL570)</f>
        <v>0</v>
      </c>
      <c r="J98" s="553">
        <f>SUM('5.  2015-2020 LRAM'!Y753:AL753)</f>
        <v>0</v>
      </c>
      <c r="K98" s="553">
        <f>SUM('5.  2015-2020 LRAM'!Y936:AL936)</f>
        <v>0</v>
      </c>
      <c r="L98" s="553">
        <f>SUM('5.  2015-2020 LRAM'!Y1119:AL1119)</f>
        <v>0</v>
      </c>
      <c r="M98" s="553">
        <f>SUM(H98:L98)</f>
        <v>0</v>
      </c>
      <c r="T98" s="197"/>
      <c r="U98" s="197"/>
    </row>
    <row r="99" spans="2:21" s="90" customFormat="1" ht="23.25" hidden="1" customHeight="1">
      <c r="B99" s="198">
        <v>2017</v>
      </c>
      <c r="C99" s="556"/>
      <c r="D99" s="556"/>
      <c r="E99" s="556"/>
      <c r="F99" s="556"/>
      <c r="G99" s="556"/>
      <c r="H99" s="556"/>
      <c r="I99" s="553">
        <f>SUM('5.  2015-2020 LRAM'!Y571:AL571)</f>
        <v>0</v>
      </c>
      <c r="J99" s="553">
        <f>SUM('5.  2015-2020 LRAM'!Y754:AL754)</f>
        <v>0</v>
      </c>
      <c r="K99" s="553">
        <f>SUM('5.  2015-2020 LRAM'!Y937:AL937)</f>
        <v>0</v>
      </c>
      <c r="L99" s="553">
        <f>SUM('5.  2015-2020 LRAM'!Y1120:AL1120)</f>
        <v>0</v>
      </c>
      <c r="M99" s="553">
        <f>SUM(I99:L99)</f>
        <v>0</v>
      </c>
      <c r="T99" s="197"/>
      <c r="U99" s="197"/>
    </row>
    <row r="100" spans="2:21" s="90" customFormat="1" ht="23.25" hidden="1" customHeight="1">
      <c r="B100" s="198">
        <v>2018</v>
      </c>
      <c r="C100" s="556"/>
      <c r="D100" s="556"/>
      <c r="E100" s="556"/>
      <c r="F100" s="556"/>
      <c r="G100" s="556"/>
      <c r="H100" s="556"/>
      <c r="I100" s="556"/>
      <c r="J100" s="553">
        <f>SUM('5.  2015-2020 LRAM'!Y755:AL755)</f>
        <v>0</v>
      </c>
      <c r="K100" s="553">
        <f>SUM('5.  2015-2020 LRAM'!Y938:AL938)</f>
        <v>0</v>
      </c>
      <c r="L100" s="553">
        <f>SUM('5.  2015-2020 LRAM'!Y1121:AL1121)</f>
        <v>0</v>
      </c>
      <c r="M100" s="553">
        <f>SUM(J100:L100)</f>
        <v>0</v>
      </c>
      <c r="T100" s="197"/>
      <c r="U100" s="197"/>
    </row>
    <row r="101" spans="2:21" s="90" customFormat="1" ht="23.25" hidden="1" customHeight="1">
      <c r="B101" s="198">
        <v>2019</v>
      </c>
      <c r="C101" s="556"/>
      <c r="D101" s="556"/>
      <c r="E101" s="556"/>
      <c r="F101" s="556"/>
      <c r="G101" s="556"/>
      <c r="H101" s="556"/>
      <c r="I101" s="556"/>
      <c r="J101" s="556"/>
      <c r="K101" s="553">
        <f>SUM('5.  2015-2020 LRAM'!Y939:AL939)</f>
        <v>0</v>
      </c>
      <c r="L101" s="553">
        <f>SUM('5.  2015-2020 LRAM'!Y1122:AL1122)</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LRAM'!Y1123:AL1123)</f>
        <v>0</v>
      </c>
      <c r="M102" s="555">
        <f>L102</f>
        <v>0</v>
      </c>
      <c r="T102" s="197"/>
      <c r="U102" s="197"/>
    </row>
    <row r="103" spans="2:21" s="196" customFormat="1" ht="24" hidden="1" customHeight="1">
      <c r="B103" s="568" t="s">
        <v>519</v>
      </c>
      <c r="C103" s="552">
        <f>C93</f>
        <v>37840.035483818458</v>
      </c>
      <c r="D103" s="553">
        <f>D93+D94</f>
        <v>59450.487173010857</v>
      </c>
      <c r="E103" s="553">
        <f>E93+E94+E95</f>
        <v>85135.407789090212</v>
      </c>
      <c r="F103" s="553">
        <f>F93+F94+F95+F96</f>
        <v>130558.87311395568</v>
      </c>
      <c r="G103" s="553">
        <f>G93+G94+G95+G96+G97</f>
        <v>162063.23019518645</v>
      </c>
      <c r="H103" s="553">
        <f>H93+H94+H95+H96+H97+H98</f>
        <v>148139.12786568439</v>
      </c>
      <c r="I103" s="553">
        <f>I93+I94+I95+I96+I97+I98+I99</f>
        <v>125130.20110903399</v>
      </c>
      <c r="J103" s="553">
        <f>J93+J94+J95+J96+J97+J98+J99+J100</f>
        <v>110426.73365761274</v>
      </c>
      <c r="K103" s="553">
        <f>K93+K94+K95+K96+K97+K98+K99+K100+K101</f>
        <v>99331.415180756085</v>
      </c>
      <c r="L103" s="553">
        <f>SUM(L93:L102)</f>
        <v>91508.649961444171</v>
      </c>
      <c r="M103" s="553">
        <f>SUM(M93:M102)</f>
        <v>1049584.1615295932</v>
      </c>
      <c r="T103" s="199"/>
      <c r="U103" s="199"/>
    </row>
    <row r="104" spans="2:21" s="27" customFormat="1" ht="24.75" hidden="1" customHeight="1">
      <c r="B104" s="569" t="s">
        <v>518</v>
      </c>
      <c r="C104" s="551">
        <f>'4.  2011-2014 LRAM'!AM132</f>
        <v>30038.141362294442</v>
      </c>
      <c r="D104" s="551">
        <f>'4.  2011-2014 LRAM'!AM262</f>
        <v>31682.173279108822</v>
      </c>
      <c r="E104" s="551">
        <f>'4.  2011-2014 LRAM'!AM392</f>
        <v>31677.672736894776</v>
      </c>
      <c r="F104" s="551">
        <f>'4.  2011-2014 LRAM'!AM522</f>
        <v>31802.000808376582</v>
      </c>
      <c r="G104" s="551">
        <f>'5.  2015-2020 LRAM'!AM205</f>
        <v>31790.138966323</v>
      </c>
      <c r="H104" s="551">
        <f>'5.  2015-2020 LRAM'!AM389</f>
        <v>27610.789680981426</v>
      </c>
      <c r="I104" s="551">
        <f>'5.  2015-2020 LRAM'!AM573</f>
        <v>22779.358761174324</v>
      </c>
      <c r="J104" s="551">
        <f>'5.  2015-2020 LRAM'!AM757</f>
        <v>18350.547084684484</v>
      </c>
      <c r="K104" s="551">
        <f>'5.  2015-2020 LRAM'!AM941</f>
        <v>14022.390219023953</v>
      </c>
      <c r="L104" s="551">
        <f>'5.  2015-2020 LRAM'!AM1125</f>
        <v>9610.8407057336099</v>
      </c>
      <c r="M104" s="553">
        <f>SUM(C104:L104)</f>
        <v>249364.05360459539</v>
      </c>
      <c r="T104" s="89"/>
      <c r="U104" s="89"/>
    </row>
    <row r="105" spans="2:21" ht="24.75" hidden="1" customHeight="1">
      <c r="B105" s="569" t="s">
        <v>43</v>
      </c>
      <c r="C105" s="551">
        <f>'6.  Carrying Charges'!W27</f>
        <v>52.565261643767982</v>
      </c>
      <c r="D105" s="551">
        <f>'6.  Carrying Charges'!W42</f>
        <v>354.34212009033587</v>
      </c>
      <c r="E105" s="551">
        <f>'6.  Carrying Charges'!W57</f>
        <v>1237.3956678312654</v>
      </c>
      <c r="F105" s="551">
        <f>'6.  Carrying Charges'!W72</f>
        <v>3211.48085808414</v>
      </c>
      <c r="G105" s="551">
        <f>'6.  Carrying Charges'!W87</f>
        <v>6117.6501671373017</v>
      </c>
      <c r="H105" s="551">
        <f>'6.  Carrying Charges'!W102</f>
        <v>10223.95084477455</v>
      </c>
      <c r="I105" s="551">
        <f>'6.  Carrying Charges'!W117</f>
        <v>16088.296981009431</v>
      </c>
      <c r="J105" s="551">
        <f>'6.  Carrying Charges'!W132</f>
        <v>27007.090113754999</v>
      </c>
      <c r="K105" s="551">
        <f>'6.  Carrying Charges'!W147</f>
        <v>42091.241414062359</v>
      </c>
      <c r="L105" s="551">
        <f>'6.  Carrying Charges'!W162</f>
        <v>52319.480498384881</v>
      </c>
      <c r="M105" s="553">
        <f>SUM(C105:L105)</f>
        <v>158703.49392677302</v>
      </c>
    </row>
    <row r="106" spans="2:21" ht="23.25" hidden="1" customHeight="1">
      <c r="B106" s="568" t="s">
        <v>26</v>
      </c>
      <c r="C106" s="551">
        <f>C103-C104+C105</f>
        <v>7854.4593831677839</v>
      </c>
      <c r="D106" s="551">
        <f t="shared" ref="D106:J106" si="3">D103-D104+D105</f>
        <v>28122.656013992371</v>
      </c>
      <c r="E106" s="551">
        <f t="shared" si="3"/>
        <v>54695.130720026704</v>
      </c>
      <c r="F106" s="551">
        <f t="shared" si="3"/>
        <v>101968.35316366323</v>
      </c>
      <c r="G106" s="551">
        <f t="shared" si="3"/>
        <v>136390.74139600075</v>
      </c>
      <c r="H106" s="551">
        <f t="shared" si="3"/>
        <v>130752.28902947751</v>
      </c>
      <c r="I106" s="551">
        <f t="shared" si="3"/>
        <v>118439.1393288691</v>
      </c>
      <c r="J106" s="551">
        <f t="shared" si="3"/>
        <v>119083.27668668325</v>
      </c>
      <c r="K106" s="551">
        <f>K103-K104+K105</f>
        <v>127400.26637579448</v>
      </c>
      <c r="L106" s="551">
        <f>L103-L104+L105</f>
        <v>134217.28975409543</v>
      </c>
      <c r="M106" s="551">
        <f>M103-M104+M105</f>
        <v>958923.60185177089</v>
      </c>
    </row>
    <row r="107" spans="2:21" ht="15.6" hidden="1" customHeight="1"/>
    <row r="108" spans="2:21">
      <c r="B108" s="58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Normal="100" workbookViewId="0">
      <selection activeCell="E16" sqref="E1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551</v>
      </c>
    </row>
    <row r="19" spans="2:8" ht="15.75">
      <c r="B19" s="534" t="s">
        <v>608</v>
      </c>
    </row>
    <row r="20" spans="2:8" ht="13.5" customHeight="1"/>
    <row r="21" spans="2:8" ht="41.1" customHeight="1">
      <c r="B21" s="787" t="s">
        <v>667</v>
      </c>
      <c r="C21" s="787"/>
      <c r="D21" s="787"/>
      <c r="E21" s="787"/>
      <c r="F21" s="787"/>
      <c r="G21" s="787"/>
      <c r="H21" s="787"/>
    </row>
    <row r="23" spans="2:8" s="606" customFormat="1" ht="15.75">
      <c r="B23" s="616" t="s">
        <v>546</v>
      </c>
      <c r="C23" s="616" t="s">
        <v>561</v>
      </c>
      <c r="D23" s="616" t="s">
        <v>545</v>
      </c>
      <c r="E23" s="794" t="s">
        <v>34</v>
      </c>
      <c r="F23" s="795"/>
      <c r="G23" s="794" t="s">
        <v>544</v>
      </c>
      <c r="H23" s="795"/>
    </row>
    <row r="24" spans="2:8">
      <c r="B24" s="605">
        <v>1</v>
      </c>
      <c r="C24" s="641"/>
      <c r="D24" s="604"/>
      <c r="E24" s="792"/>
      <c r="F24" s="793"/>
      <c r="G24" s="796"/>
      <c r="H24" s="797"/>
    </row>
    <row r="25" spans="2:8">
      <c r="B25" s="605">
        <v>2</v>
      </c>
      <c r="C25" s="641"/>
      <c r="D25" s="604"/>
      <c r="E25" s="792"/>
      <c r="F25" s="793"/>
      <c r="G25" s="796"/>
      <c r="H25" s="797"/>
    </row>
    <row r="26" spans="2:8">
      <c r="B26" s="605">
        <v>3</v>
      </c>
      <c r="C26" s="641"/>
      <c r="D26" s="604"/>
      <c r="E26" s="792"/>
      <c r="F26" s="793"/>
      <c r="G26" s="796"/>
      <c r="H26" s="797"/>
    </row>
    <row r="27" spans="2:8">
      <c r="B27" s="605">
        <v>4</v>
      </c>
      <c r="C27" s="641"/>
      <c r="D27" s="604"/>
      <c r="E27" s="792"/>
      <c r="F27" s="793"/>
      <c r="G27" s="796"/>
      <c r="H27" s="797"/>
    </row>
    <row r="28" spans="2:8">
      <c r="B28" s="605">
        <v>5</v>
      </c>
      <c r="C28" s="641"/>
      <c r="D28" s="604"/>
      <c r="E28" s="792"/>
      <c r="F28" s="793"/>
      <c r="G28" s="796"/>
      <c r="H28" s="797"/>
    </row>
    <row r="29" spans="2:8">
      <c r="B29" s="605">
        <v>6</v>
      </c>
      <c r="C29" s="641"/>
      <c r="D29" s="604"/>
      <c r="E29" s="792"/>
      <c r="F29" s="793"/>
      <c r="G29" s="796"/>
      <c r="H29" s="797"/>
    </row>
    <row r="30" spans="2:8">
      <c r="B30" s="605">
        <v>7</v>
      </c>
      <c r="C30" s="641"/>
      <c r="D30" s="604"/>
      <c r="E30" s="792"/>
      <c r="F30" s="793"/>
      <c r="G30" s="796"/>
      <c r="H30" s="797"/>
    </row>
    <row r="31" spans="2:8">
      <c r="B31" s="605">
        <v>8</v>
      </c>
      <c r="C31" s="641"/>
      <c r="D31" s="604"/>
      <c r="E31" s="792"/>
      <c r="F31" s="793"/>
      <c r="G31" s="796"/>
      <c r="H31" s="797"/>
    </row>
    <row r="32" spans="2:8">
      <c r="B32" s="605">
        <v>9</v>
      </c>
      <c r="C32" s="641"/>
      <c r="D32" s="604"/>
      <c r="E32" s="792"/>
      <c r="F32" s="793"/>
      <c r="G32" s="796"/>
      <c r="H32" s="797"/>
    </row>
    <row r="33" spans="2:8">
      <c r="B33" s="605">
        <v>10</v>
      </c>
      <c r="C33" s="641"/>
      <c r="D33" s="604"/>
      <c r="E33" s="792"/>
      <c r="F33" s="793"/>
      <c r="G33" s="796"/>
      <c r="H33" s="797"/>
    </row>
    <row r="34" spans="2:8">
      <c r="B34" s="605" t="s">
        <v>480</v>
      </c>
      <c r="C34" s="641"/>
      <c r="D34" s="604"/>
      <c r="E34" s="792"/>
      <c r="F34" s="793"/>
      <c r="G34" s="796"/>
      <c r="H34" s="797"/>
    </row>
    <row r="36" spans="2:8" ht="30.75" customHeight="1">
      <c r="B36" s="534" t="s">
        <v>604</v>
      </c>
    </row>
    <row r="37" spans="2:8" ht="23.25" customHeight="1">
      <c r="B37" s="565" t="s">
        <v>609</v>
      </c>
      <c r="C37" s="602"/>
      <c r="D37" s="602"/>
      <c r="E37" s="602"/>
      <c r="F37" s="602"/>
      <c r="G37" s="602"/>
      <c r="H37" s="602"/>
    </row>
    <row r="39" spans="2:8" s="90" customFormat="1" ht="15.75">
      <c r="B39" s="616" t="s">
        <v>546</v>
      </c>
      <c r="C39" s="616" t="s">
        <v>561</v>
      </c>
      <c r="D39" s="616" t="s">
        <v>545</v>
      </c>
      <c r="E39" s="794" t="s">
        <v>34</v>
      </c>
      <c r="F39" s="795"/>
      <c r="G39" s="794" t="s">
        <v>544</v>
      </c>
      <c r="H39" s="795"/>
    </row>
    <row r="40" spans="2:8">
      <c r="B40" s="605">
        <v>1</v>
      </c>
      <c r="C40" s="641"/>
      <c r="D40" s="604"/>
      <c r="E40" s="792"/>
      <c r="F40" s="793"/>
      <c r="G40" s="796"/>
      <c r="H40" s="797"/>
    </row>
    <row r="41" spans="2:8">
      <c r="B41" s="605">
        <v>2</v>
      </c>
      <c r="C41" s="641"/>
      <c r="D41" s="604"/>
      <c r="E41" s="792"/>
      <c r="F41" s="793"/>
      <c r="G41" s="796"/>
      <c r="H41" s="797"/>
    </row>
    <row r="42" spans="2:8">
      <c r="B42" s="605">
        <v>3</v>
      </c>
      <c r="C42" s="641"/>
      <c r="D42" s="604"/>
      <c r="E42" s="792"/>
      <c r="F42" s="793"/>
      <c r="G42" s="796"/>
      <c r="H42" s="797"/>
    </row>
    <row r="43" spans="2:8">
      <c r="B43" s="605">
        <v>4</v>
      </c>
      <c r="C43" s="641"/>
      <c r="D43" s="604"/>
      <c r="E43" s="792"/>
      <c r="F43" s="793"/>
      <c r="G43" s="796"/>
      <c r="H43" s="797"/>
    </row>
    <row r="44" spans="2:8">
      <c r="B44" s="605">
        <v>5</v>
      </c>
      <c r="C44" s="641"/>
      <c r="D44" s="604"/>
      <c r="E44" s="792"/>
      <c r="F44" s="793"/>
      <c r="G44" s="796"/>
      <c r="H44" s="797"/>
    </row>
    <row r="45" spans="2:8">
      <c r="B45" s="605">
        <v>6</v>
      </c>
      <c r="C45" s="641"/>
      <c r="D45" s="604"/>
      <c r="E45" s="792"/>
      <c r="F45" s="793"/>
      <c r="G45" s="796"/>
      <c r="H45" s="797"/>
    </row>
    <row r="46" spans="2:8">
      <c r="B46" s="605">
        <v>7</v>
      </c>
      <c r="C46" s="641"/>
      <c r="D46" s="604"/>
      <c r="E46" s="792"/>
      <c r="F46" s="793"/>
      <c r="G46" s="796"/>
      <c r="H46" s="797"/>
    </row>
    <row r="47" spans="2:8">
      <c r="B47" s="605">
        <v>8</v>
      </c>
      <c r="C47" s="641"/>
      <c r="D47" s="604"/>
      <c r="E47" s="792"/>
      <c r="F47" s="793"/>
      <c r="G47" s="796"/>
      <c r="H47" s="797"/>
    </row>
    <row r="48" spans="2:8">
      <c r="B48" s="605">
        <v>9</v>
      </c>
      <c r="C48" s="641"/>
      <c r="D48" s="604"/>
      <c r="E48" s="792"/>
      <c r="F48" s="793"/>
      <c r="G48" s="796"/>
      <c r="H48" s="797"/>
    </row>
    <row r="49" spans="2:8">
      <c r="B49" s="605">
        <v>10</v>
      </c>
      <c r="C49" s="641"/>
      <c r="D49" s="604"/>
      <c r="E49" s="792"/>
      <c r="F49" s="793"/>
      <c r="G49" s="796"/>
      <c r="H49" s="797"/>
    </row>
    <row r="50" spans="2:8">
      <c r="B50" s="605" t="s">
        <v>480</v>
      </c>
      <c r="C50" s="641"/>
      <c r="D50" s="604"/>
      <c r="E50" s="792"/>
      <c r="F50" s="793"/>
      <c r="G50" s="796"/>
      <c r="H50" s="79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85" zoomScaleNormal="85" workbookViewId="0">
      <selection activeCell="G9" sqref="G9"/>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5">
        <v>2011</v>
      </c>
    </row>
    <row r="10" spans="2:17" s="17" customFormat="1" ht="16.5" customHeight="1"/>
    <row r="11" spans="2:17" s="17" customFormat="1" ht="36.75" customHeight="1">
      <c r="B11" s="798" t="s">
        <v>745</v>
      </c>
      <c r="C11" s="798"/>
      <c r="D11" s="798"/>
      <c r="E11" s="798"/>
      <c r="F11" s="798"/>
      <c r="G11" s="798"/>
      <c r="H11" s="798"/>
      <c r="I11" s="798"/>
      <c r="J11" s="798"/>
      <c r="K11" s="798"/>
      <c r="L11" s="798"/>
      <c r="M11" s="798"/>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v>
      </c>
      <c r="G13" s="243" t="str">
        <f>'1.  LRAMVA Summary'!G52</f>
        <v>GS&gt;1000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f>'1.  LRAMVA Summary'!H53</f>
        <v>0</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6" customFormat="1" ht="15.75" customHeight="1">
      <c r="B15" s="461" t="s">
        <v>27</v>
      </c>
      <c r="C15" s="761">
        <f>SUM(D15:Q15)</f>
        <v>1887999.9999999674</v>
      </c>
      <c r="D15" s="754">
        <v>1006548.1082931462</v>
      </c>
      <c r="E15" s="754">
        <v>395891.49990205932</v>
      </c>
      <c r="F15" s="754">
        <v>485560.39180476166</v>
      </c>
      <c r="G15" s="451"/>
      <c r="H15" s="451"/>
      <c r="I15" s="451"/>
      <c r="J15" s="451"/>
      <c r="K15" s="451"/>
      <c r="L15" s="451"/>
      <c r="M15" s="451"/>
      <c r="N15" s="451"/>
      <c r="O15" s="451"/>
      <c r="P15" s="452"/>
      <c r="Q15" s="452"/>
    </row>
    <row r="16" spans="2:17" s="456" customFormat="1" ht="15.75" customHeight="1">
      <c r="B16" s="461" t="s">
        <v>28</v>
      </c>
      <c r="C16" s="753">
        <f>SUM(D16:Q16)</f>
        <v>1501.498994124122</v>
      </c>
      <c r="D16" s="452"/>
      <c r="E16" s="452"/>
      <c r="F16" s="452">
        <v>1501.498994124122</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1006548.1082931462</v>
      </c>
      <c r="E18" s="192">
        <f t="shared" si="0"/>
        <v>395891.49990205932</v>
      </c>
      <c r="F18" s="192">
        <f>IF(F14="kw",HLOOKUP(F14,F14:F16,3,FALSE),HLOOKUP(F14,F14:F16,2,FALSE))</f>
        <v>1501.498994124122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766</v>
      </c>
      <c r="D21" s="454"/>
      <c r="F21" s="756"/>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8" t="s">
        <v>745</v>
      </c>
      <c r="C26" s="798"/>
      <c r="D26" s="798"/>
      <c r="E26" s="798"/>
      <c r="F26" s="798"/>
      <c r="G26" s="798"/>
      <c r="H26" s="798"/>
      <c r="I26" s="798"/>
      <c r="J26" s="798"/>
      <c r="K26" s="798"/>
      <c r="L26" s="798"/>
      <c r="M26" s="798"/>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v>
      </c>
      <c r="G28" s="243" t="str">
        <f>'1.  LRAMVA Summary'!G52</f>
        <v>GS&gt;1000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f>'1.  LRAMVA Summary'!H53</f>
        <v>0</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6" customFormat="1" ht="15.75" customHeight="1">
      <c r="B30" s="461" t="s">
        <v>27</v>
      </c>
      <c r="C30" s="623">
        <f>SUM(D30:Q30)</f>
        <v>0</v>
      </c>
      <c r="D30" s="462"/>
      <c r="E30" s="462"/>
      <c r="F30" s="462"/>
      <c r="G30" s="462"/>
      <c r="H30" s="462"/>
      <c r="I30" s="462"/>
      <c r="J30" s="462"/>
      <c r="K30" s="462"/>
      <c r="L30" s="462"/>
      <c r="M30" s="462"/>
      <c r="N30" s="462"/>
      <c r="O30" s="462"/>
      <c r="P30" s="462"/>
      <c r="Q30" s="452"/>
    </row>
    <row r="31" spans="2:17" s="463" customFormat="1" ht="15" customHeight="1">
      <c r="B31" s="461" t="s">
        <v>28</v>
      </c>
      <c r="C31" s="623">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8" t="s">
        <v>602</v>
      </c>
      <c r="C40" s="798"/>
      <c r="D40" s="798"/>
      <c r="E40" s="798"/>
      <c r="F40" s="798"/>
      <c r="G40" s="798"/>
      <c r="H40" s="798"/>
      <c r="I40" s="798"/>
      <c r="J40" s="798"/>
      <c r="K40" s="798"/>
      <c r="L40" s="798"/>
      <c r="M40" s="798"/>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 50 to 999 kW</v>
      </c>
      <c r="G42" s="243" t="str">
        <f>'1.  LRAMVA Summary'!G52</f>
        <v>GS&gt;1000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f>'1.  LRAMVA Summary'!H53</f>
        <v>0</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v>2011</v>
      </c>
      <c r="D44" s="190">
        <v>1006548.1082931462</v>
      </c>
      <c r="E44" s="190">
        <v>395891.49990205932</v>
      </c>
      <c r="F44" s="190">
        <v>1501.498994124122</v>
      </c>
      <c r="G44" s="190">
        <f t="shared" ref="G44:Q44" si="3">IF(ISBLANK($C$44),0,IF($C44=$D$9,HLOOKUP(G43,G14:G18,5,FALSE),HLOOKUP(G43,G29:G33,5,FALSE)))</f>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v>2011</v>
      </c>
      <c r="D45" s="190">
        <v>1006548.1082931462</v>
      </c>
      <c r="E45" s="190">
        <v>395891.49990205932</v>
      </c>
      <c r="F45" s="190">
        <v>1501.498994124122</v>
      </c>
      <c r="G45" s="190">
        <f t="shared" ref="G45:Q45" si="4">IF(ISBLANK($C$45),0,IF($C$45=$D$9,HLOOKUP(G43,G14:G18,5,FALSE),HLOOKUP(G43,G29:G33,5,FALSE)))</f>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v>2011</v>
      </c>
      <c r="D46" s="190">
        <v>1006548.1082931462</v>
      </c>
      <c r="E46" s="190">
        <v>395891.49990205932</v>
      </c>
      <c r="F46" s="190">
        <v>1501.498994124122</v>
      </c>
      <c r="G46" s="190">
        <f t="shared" ref="G46:Q46" si="5">IF(ISBLANK($C$46),0,IF($C$46=$D$9,HLOOKUP(G43,G14:G18,5,FALSE),HLOOKUP(G43,G29:G33,5,FALSE)))</f>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v>2011</v>
      </c>
      <c r="D47" s="190">
        <v>1006548.1082931462</v>
      </c>
      <c r="E47" s="190">
        <v>395891.49990205932</v>
      </c>
      <c r="F47" s="190">
        <v>1501.498994124122</v>
      </c>
      <c r="G47" s="190">
        <f t="shared" ref="G47:Q47" si="6">IF(ISBLANK($C$47),0,IF($C$47=$D$9,HLOOKUP(G43,G14:G18,5,FALSE),HLOOKUP(G43,G29:G33,5,FALSE)))</f>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v>2011</v>
      </c>
      <c r="D48" s="190">
        <v>1006548.1082931462</v>
      </c>
      <c r="E48" s="190">
        <v>395891.49990205932</v>
      </c>
      <c r="F48" s="190">
        <v>1501.498994124122</v>
      </c>
      <c r="G48" s="190">
        <f t="shared" ref="G48:Q48" si="7">IF(ISBLANK($C$48),0,IF($C$48=$D$9,HLOOKUP(G43,G14:G18,5,FALSE),HLOOKUP(G43,G29:G33,5,FALSE)))</f>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v>2011</v>
      </c>
      <c r="D49" s="190">
        <v>1006548.1082931462</v>
      </c>
      <c r="E49" s="190">
        <v>395891.49990205932</v>
      </c>
      <c r="F49" s="190">
        <v>1501.498994124122</v>
      </c>
      <c r="G49" s="190">
        <f t="shared" ref="G49:Q49" si="8">IF(ISBLANK($C$49),0,IF($C$49=$D$9,HLOOKUP(G43,G14:G18,5,FALSE),HLOOKUP(G43,G29:G33,5,FALSE)))</f>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v>2011</v>
      </c>
      <c r="D50" s="190">
        <f t="shared" ref="D50:I50" si="9">IF(ISBLANK($C$50),0,IF($C$50=$D$9,HLOOKUP(D43,D14:D18,5,FALSE),HLOOKUP(D43,D29:D33,5,FALSE)))</f>
        <v>1006548.1082931462</v>
      </c>
      <c r="E50" s="190">
        <f t="shared" si="9"/>
        <v>395891.49990205932</v>
      </c>
      <c r="F50" s="190">
        <f t="shared" si="9"/>
        <v>1501.498994124122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v>2011</v>
      </c>
      <c r="D51" s="190">
        <f t="shared" ref="D51:Q51" si="11">IF(ISBLANK($C$51),0,IF($C$51=$D$9,HLOOKUP(D43,D14:D18,5,FALSE),HLOOKUP(D43,D29:D33,5,FALSE)))</f>
        <v>1006548.1082931462</v>
      </c>
      <c r="E51" s="190">
        <f t="shared" si="11"/>
        <v>395891.49990205932</v>
      </c>
      <c r="F51" s="190">
        <f t="shared" si="11"/>
        <v>1501.498994124122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v>2011</v>
      </c>
      <c r="D52" s="190">
        <f t="shared" ref="D52:Q52" si="12">IF(ISBLANK($C$52),0,IF($C$52=$D$9,HLOOKUP(D43,D14:D18,5,FALSE),HLOOKUP(D43,D29:D33,5,FALSE)))</f>
        <v>1006548.1082931462</v>
      </c>
      <c r="E52" s="190">
        <f t="shared" si="12"/>
        <v>395891.49990205932</v>
      </c>
      <c r="F52" s="190">
        <f t="shared" si="12"/>
        <v>1501.498994124122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1">
        <v>2011</v>
      </c>
      <c r="D53" s="190">
        <f t="shared" ref="D53:Q53" si="13">IF(ISBLANK($C$53),0,IF($C$53=$D$9,HLOOKUP(D43,D14:D18,5,FALSE),HLOOKUP(D43,D29:D33,5,FALSE)))</f>
        <v>1006548.1082931462</v>
      </c>
      <c r="E53" s="190">
        <f t="shared" si="13"/>
        <v>395891.49990205932</v>
      </c>
      <c r="F53" s="190">
        <f t="shared" si="13"/>
        <v>1501.498994124122</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selection activeCell="H8" sqref="H8"/>
    </sheetView>
  </sheetViews>
  <sheetFormatPr defaultColWidth="9" defaultRowHeight="17.45" customHeight="1"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50.75" customHeight="1">
      <c r="B1" s="18"/>
    </row>
    <row r="2" spans="1:26" s="18" customFormat="1" ht="17.45" customHeight="1">
      <c r="A2" s="4"/>
      <c r="B2" s="84"/>
      <c r="C2" s="84"/>
      <c r="D2" s="84"/>
      <c r="E2" s="84"/>
      <c r="F2" s="84"/>
      <c r="G2" s="84"/>
      <c r="H2" s="84"/>
      <c r="I2" s="84"/>
      <c r="J2" s="84"/>
      <c r="K2" s="84"/>
      <c r="L2" s="84"/>
      <c r="M2" s="84"/>
      <c r="N2" s="84"/>
      <c r="O2" s="84"/>
    </row>
    <row r="3" spans="1:26" s="18" customFormat="1" ht="17.45" customHeight="1" outlineLevel="1" thickBot="1">
      <c r="A3" s="4"/>
      <c r="B3" s="47"/>
      <c r="C3" s="79"/>
      <c r="D3" s="47"/>
      <c r="E3" s="47"/>
      <c r="F3" s="47"/>
      <c r="G3" s="47"/>
      <c r="H3" s="47"/>
      <c r="I3" s="47"/>
      <c r="J3" s="47"/>
      <c r="K3" s="47"/>
    </row>
    <row r="4" spans="1:26" s="18" customFormat="1" ht="17.45" customHeight="1" outlineLevel="1" thickBot="1">
      <c r="A4" s="4"/>
      <c r="B4" s="799" t="s">
        <v>171</v>
      </c>
      <c r="C4" s="85" t="s">
        <v>175</v>
      </c>
      <c r="D4" s="85"/>
      <c r="E4" s="49"/>
    </row>
    <row r="5" spans="1:26" s="18" customFormat="1" ht="17.45" customHeight="1" outlineLevel="1" thickBot="1">
      <c r="A5" s="4"/>
      <c r="B5" s="799"/>
      <c r="C5" s="86" t="s">
        <v>172</v>
      </c>
      <c r="D5" s="86"/>
      <c r="E5" s="49"/>
    </row>
    <row r="6" spans="1:26" ht="17.45" customHeight="1" outlineLevel="1" thickBot="1">
      <c r="B6" s="799"/>
      <c r="C6" s="805" t="s">
        <v>551</v>
      </c>
      <c r="D6" s="806"/>
      <c r="F6" s="18"/>
      <c r="M6" s="6"/>
      <c r="N6" s="6"/>
      <c r="O6" s="6"/>
      <c r="P6" s="6"/>
      <c r="Q6" s="6"/>
      <c r="R6" s="6"/>
      <c r="S6" s="6"/>
      <c r="T6" s="6"/>
      <c r="U6" s="6"/>
      <c r="V6" s="6"/>
      <c r="W6" s="6"/>
      <c r="X6" s="6"/>
      <c r="Y6" s="6"/>
      <c r="Z6" s="6"/>
    </row>
    <row r="7" spans="1:26" s="18" customFormat="1" ht="17.45" customHeight="1" outlineLevel="1">
      <c r="A7" s="4"/>
      <c r="B7" s="537"/>
      <c r="M7" s="6"/>
      <c r="N7" s="6"/>
      <c r="O7" s="6"/>
      <c r="P7" s="6"/>
      <c r="Q7" s="6"/>
      <c r="R7" s="6"/>
      <c r="S7" s="6"/>
      <c r="T7" s="6"/>
      <c r="U7" s="6"/>
      <c r="V7" s="6"/>
      <c r="W7" s="6"/>
      <c r="X7" s="6"/>
      <c r="Y7" s="6"/>
      <c r="Z7" s="6"/>
    </row>
    <row r="8" spans="1:26" s="18" customFormat="1" ht="17.45" customHeight="1" outlineLevel="1">
      <c r="A8" s="4"/>
      <c r="B8" s="537" t="s">
        <v>527</v>
      </c>
      <c r="C8" s="591" t="s">
        <v>482</v>
      </c>
      <c r="D8" s="590"/>
      <c r="M8" s="6"/>
      <c r="N8" s="6"/>
      <c r="O8" s="6"/>
      <c r="P8" s="6"/>
      <c r="Q8" s="6"/>
      <c r="R8" s="6"/>
      <c r="S8" s="6"/>
      <c r="T8" s="6"/>
      <c r="U8" s="6"/>
      <c r="V8" s="6"/>
      <c r="W8" s="6"/>
      <c r="X8" s="6"/>
      <c r="Y8" s="6"/>
      <c r="Z8" s="6"/>
    </row>
    <row r="9" spans="1:26" s="18" customFormat="1" ht="17.45" customHeight="1" outlineLevel="1">
      <c r="A9" s="4"/>
      <c r="B9" s="537"/>
      <c r="C9" s="591" t="s">
        <v>528</v>
      </c>
      <c r="D9" s="590"/>
      <c r="M9" s="6"/>
      <c r="N9" s="6"/>
      <c r="O9" s="6"/>
      <c r="P9" s="6"/>
      <c r="Q9" s="6"/>
      <c r="R9" s="6"/>
      <c r="S9" s="6"/>
      <c r="T9" s="6"/>
      <c r="U9" s="6"/>
      <c r="V9" s="6"/>
      <c r="W9" s="6"/>
      <c r="X9" s="6"/>
      <c r="Y9" s="6"/>
      <c r="Z9" s="6"/>
    </row>
    <row r="10" spans="1:26" s="18" customFormat="1" ht="17.45" customHeight="1" outlineLevel="1">
      <c r="A10" s="4"/>
      <c r="B10" s="101"/>
      <c r="C10" s="87"/>
      <c r="D10" s="87"/>
      <c r="E10" s="87"/>
      <c r="M10" s="6"/>
      <c r="N10" s="6"/>
      <c r="O10" s="6"/>
      <c r="P10" s="6"/>
      <c r="Q10" s="6"/>
      <c r="R10" s="6"/>
      <c r="S10" s="6"/>
      <c r="T10" s="6"/>
      <c r="U10" s="6"/>
      <c r="V10" s="6"/>
      <c r="W10" s="6"/>
      <c r="X10" s="6"/>
      <c r="Y10" s="6"/>
      <c r="Z10" s="6"/>
    </row>
    <row r="11" spans="1:26" s="18" customFormat="1" ht="17.45" customHeight="1">
      <c r="A11" s="15"/>
      <c r="B11" s="118" t="s">
        <v>483</v>
      </c>
      <c r="O11" s="549"/>
    </row>
    <row r="12" spans="1:26" ht="50.25" customHeight="1">
      <c r="B12" s="807" t="s">
        <v>610</v>
      </c>
      <c r="C12" s="807"/>
      <c r="D12" s="807"/>
      <c r="E12" s="807"/>
      <c r="F12" s="807"/>
      <c r="G12" s="807"/>
      <c r="H12" s="807"/>
      <c r="I12" s="807"/>
      <c r="J12" s="807"/>
      <c r="K12" s="807"/>
      <c r="L12" s="807"/>
      <c r="M12" s="807"/>
      <c r="N12" s="807"/>
      <c r="O12" s="807"/>
    </row>
    <row r="13" spans="1:26" s="14" customFormat="1" ht="17.45" customHeight="1">
      <c r="A13" s="41"/>
      <c r="O13" s="18"/>
      <c r="P13" s="7"/>
      <c r="Q13" s="41"/>
      <c r="R13" s="41"/>
      <c r="S13" s="41"/>
      <c r="T13" s="41"/>
      <c r="U13" s="41"/>
      <c r="V13" s="41"/>
      <c r="W13" s="41"/>
      <c r="X13" s="41"/>
      <c r="Y13" s="41"/>
      <c r="Z13" s="41"/>
    </row>
    <row r="14" spans="1:26" s="54" customFormat="1" ht="30.75" customHeight="1">
      <c r="A14" s="53"/>
      <c r="B14" s="550"/>
      <c r="C14" s="471" t="s">
        <v>41</v>
      </c>
      <c r="D14" s="472" t="s">
        <v>748</v>
      </c>
      <c r="E14" s="472" t="s">
        <v>749</v>
      </c>
      <c r="F14" s="472" t="s">
        <v>750</v>
      </c>
      <c r="G14" s="472" t="s">
        <v>751</v>
      </c>
      <c r="H14" s="472" t="s">
        <v>752</v>
      </c>
      <c r="I14" s="472" t="s">
        <v>753</v>
      </c>
      <c r="J14" s="472" t="s">
        <v>754</v>
      </c>
      <c r="K14" s="472" t="s">
        <v>760</v>
      </c>
      <c r="L14" s="472" t="s">
        <v>761</v>
      </c>
      <c r="M14" s="472" t="s">
        <v>762</v>
      </c>
      <c r="N14" s="472" t="s">
        <v>763</v>
      </c>
      <c r="O14" s="472" t="s">
        <v>764</v>
      </c>
      <c r="P14" s="7"/>
    </row>
    <row r="15" spans="1:26" s="7" customFormat="1" ht="17.4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7.45" customHeight="1">
      <c r="B16" s="476" t="s">
        <v>559</v>
      </c>
      <c r="C16" s="801"/>
      <c r="D16" s="758">
        <v>4</v>
      </c>
      <c r="E16" s="758">
        <v>4</v>
      </c>
      <c r="F16" s="758">
        <v>4</v>
      </c>
      <c r="G16" s="758">
        <v>4</v>
      </c>
      <c r="H16" s="758">
        <v>4</v>
      </c>
      <c r="I16" s="758">
        <v>4</v>
      </c>
      <c r="J16" s="758">
        <v>1</v>
      </c>
      <c r="K16" s="758">
        <v>0</v>
      </c>
      <c r="L16" s="758">
        <v>0</v>
      </c>
      <c r="M16" s="758">
        <v>0</v>
      </c>
      <c r="N16" s="758">
        <v>0</v>
      </c>
      <c r="O16" s="759">
        <v>0</v>
      </c>
    </row>
    <row r="17" spans="1:16" s="111" customFormat="1" ht="17.45" customHeight="1">
      <c r="B17" s="477" t="s">
        <v>560</v>
      </c>
      <c r="C17" s="802"/>
      <c r="D17" s="112">
        <f t="shared" ref="D17:J17" si="0">12-D16</f>
        <v>8</v>
      </c>
      <c r="E17" s="112">
        <f t="shared" si="0"/>
        <v>8</v>
      </c>
      <c r="F17" s="112">
        <f t="shared" si="0"/>
        <v>8</v>
      </c>
      <c r="G17" s="112">
        <f t="shared" si="0"/>
        <v>8</v>
      </c>
      <c r="H17" s="112">
        <f t="shared" si="0"/>
        <v>8</v>
      </c>
      <c r="I17" s="112">
        <f t="shared" si="0"/>
        <v>8</v>
      </c>
      <c r="J17" s="112">
        <f t="shared" si="0"/>
        <v>11</v>
      </c>
      <c r="K17" s="112">
        <f t="shared" ref="K17" si="1">12-K16</f>
        <v>12</v>
      </c>
      <c r="L17" s="112">
        <f t="shared" ref="L17:N17" si="2">12-L16</f>
        <v>12</v>
      </c>
      <c r="M17" s="112">
        <f t="shared" si="2"/>
        <v>12</v>
      </c>
      <c r="N17" s="112">
        <f t="shared" si="2"/>
        <v>12</v>
      </c>
      <c r="O17" s="113">
        <v>12</v>
      </c>
    </row>
    <row r="18" spans="1:16" s="7" customFormat="1" ht="17.45" customHeight="1">
      <c r="B18" s="478" t="str">
        <f>'1.  LRAMVA Summary'!B29</f>
        <v>Residential</v>
      </c>
      <c r="C18" s="803" t="str">
        <f>'2. LRAMVA Threshold'!D43</f>
        <v>kWh</v>
      </c>
      <c r="D18" s="46">
        <v>1.9E-2</v>
      </c>
      <c r="E18" s="46">
        <v>2.18E-2</v>
      </c>
      <c r="F18" s="46">
        <v>2.1999999999999999E-2</v>
      </c>
      <c r="G18" s="46">
        <v>2.1999999999999999E-2</v>
      </c>
      <c r="H18" s="46">
        <v>2.2200000000000001E-2</v>
      </c>
      <c r="I18" s="46">
        <v>2.2200000000000001E-2</v>
      </c>
      <c r="J18" s="46">
        <v>1.78E-2</v>
      </c>
      <c r="K18" s="46">
        <v>1.3299999999999999E-2</v>
      </c>
      <c r="L18" s="46">
        <v>8.8999999999999999E-3</v>
      </c>
      <c r="M18" s="46">
        <v>4.4999999999999997E-3</v>
      </c>
      <c r="N18" s="46">
        <v>0</v>
      </c>
      <c r="O18" s="46">
        <v>0</v>
      </c>
    </row>
    <row r="19" spans="1:16" s="7" customFormat="1" ht="17.45" customHeight="1" outlineLevel="1">
      <c r="B19" s="760" t="s">
        <v>511</v>
      </c>
      <c r="C19" s="801"/>
      <c r="D19" s="46"/>
      <c r="E19" s="46"/>
      <c r="F19" s="46"/>
      <c r="G19" s="46"/>
      <c r="H19" s="46"/>
      <c r="I19" s="46"/>
      <c r="J19" s="46"/>
      <c r="K19" s="46"/>
      <c r="L19" s="46"/>
      <c r="M19" s="46"/>
      <c r="N19" s="46"/>
      <c r="O19" s="69"/>
    </row>
    <row r="20" spans="1:16" s="7" customFormat="1" ht="17.45" customHeight="1" outlineLevel="1">
      <c r="B20" s="760" t="s">
        <v>512</v>
      </c>
      <c r="C20" s="801"/>
      <c r="D20" s="46"/>
      <c r="E20" s="46"/>
      <c r="F20" s="46"/>
      <c r="G20" s="46"/>
      <c r="H20" s="46"/>
      <c r="I20" s="46"/>
      <c r="J20" s="46"/>
      <c r="K20" s="46"/>
      <c r="L20" s="46"/>
      <c r="M20" s="46"/>
      <c r="N20" s="46"/>
      <c r="O20" s="69"/>
    </row>
    <row r="21" spans="1:16" s="7" customFormat="1" ht="17.45" customHeight="1" outlineLevel="1">
      <c r="B21" s="757" t="s">
        <v>759</v>
      </c>
      <c r="C21" s="801"/>
      <c r="D21" s="46"/>
      <c r="E21" s="46"/>
      <c r="F21" s="46"/>
      <c r="G21" s="46"/>
      <c r="H21" s="46">
        <v>0</v>
      </c>
      <c r="I21" s="46">
        <v>-1.9999999999999879E-4</v>
      </c>
      <c r="J21" s="46">
        <v>-1.9999999999999879E-4</v>
      </c>
      <c r="K21" s="46">
        <v>-1E-4</v>
      </c>
      <c r="L21" s="46">
        <v>-1E-4</v>
      </c>
      <c r="M21" s="46">
        <v>-5.0000000000000002E-5</v>
      </c>
      <c r="N21" s="46">
        <v>0</v>
      </c>
      <c r="O21" s="69"/>
      <c r="P21" s="755"/>
    </row>
    <row r="22" spans="1:16" s="7" customFormat="1" ht="17.45" customHeight="1">
      <c r="B22" s="533" t="s">
        <v>513</v>
      </c>
      <c r="C22" s="804"/>
      <c r="D22" s="65">
        <f>SUM(D18:D21)</f>
        <v>1.9E-2</v>
      </c>
      <c r="E22" s="65">
        <f>SUM(E18:E21)</f>
        <v>2.18E-2</v>
      </c>
      <c r="F22" s="65">
        <f>SUM(F18:F21)</f>
        <v>2.1999999999999999E-2</v>
      </c>
      <c r="G22" s="65">
        <f t="shared" ref="G22:J22" si="3">SUM(G18:G21)</f>
        <v>2.1999999999999999E-2</v>
      </c>
      <c r="H22" s="65">
        <f t="shared" si="3"/>
        <v>2.2200000000000001E-2</v>
      </c>
      <c r="I22" s="65">
        <f t="shared" si="3"/>
        <v>2.2000000000000002E-2</v>
      </c>
      <c r="J22" s="65">
        <f t="shared" si="3"/>
        <v>1.7600000000000001E-2</v>
      </c>
      <c r="K22" s="65">
        <f t="shared" ref="K22:N22" si="4">SUM(K18:K21)</f>
        <v>1.32E-2</v>
      </c>
      <c r="L22" s="65">
        <f t="shared" si="4"/>
        <v>8.8000000000000005E-3</v>
      </c>
      <c r="M22" s="65">
        <f t="shared" si="4"/>
        <v>4.45E-3</v>
      </c>
      <c r="N22" s="65">
        <f t="shared" si="4"/>
        <v>0</v>
      </c>
      <c r="O22" s="76"/>
    </row>
    <row r="23" spans="1:16" s="63" customFormat="1" ht="17.45" customHeight="1">
      <c r="A23" s="62"/>
      <c r="B23" s="490" t="s">
        <v>514</v>
      </c>
      <c r="C23" s="480"/>
      <c r="D23" s="481"/>
      <c r="E23" s="482">
        <f>ROUND(SUM(D22*E16+E22*E17)/12,4)</f>
        <v>2.0899999999999998E-2</v>
      </c>
      <c r="F23" s="482">
        <f>ROUND(SUM(E22*F16+F22*F17)/12,4)</f>
        <v>2.1899999999999999E-2</v>
      </c>
      <c r="G23" s="482">
        <f>ROUND(SUM(F22*G16+G22*G17)/12,4)</f>
        <v>2.1999999999999999E-2</v>
      </c>
      <c r="H23" s="482">
        <f>ROUND(SUM(G22*H16+H22*H17)/12,4)</f>
        <v>2.2100000000000002E-2</v>
      </c>
      <c r="I23" s="482">
        <f>ROUND(SUM(H22*I16+I22*I17)/12,4)</f>
        <v>2.2100000000000002E-2</v>
      </c>
      <c r="J23" s="482">
        <f t="shared" ref="J23" si="5">ROUND(SUM(I22*J16+J22*J17)/12,4)</f>
        <v>1.7999999999999999E-2</v>
      </c>
      <c r="K23" s="482">
        <f t="shared" ref="K23:N23" si="6">ROUND(SUM(J22*K16+K22*K17)/12,4)</f>
        <v>1.32E-2</v>
      </c>
      <c r="L23" s="482">
        <f t="shared" si="6"/>
        <v>8.8000000000000005E-3</v>
      </c>
      <c r="M23" s="482">
        <f>ROUND(SUM(L22*M16+M22*M17)/12,4)</f>
        <v>4.4999999999999997E-3</v>
      </c>
      <c r="N23" s="482">
        <f t="shared" si="6"/>
        <v>0</v>
      </c>
      <c r="O23" s="483"/>
    </row>
    <row r="24" spans="1:16" s="63" customFormat="1" ht="17.45" customHeight="1">
      <c r="A24" s="62"/>
      <c r="B24" s="479"/>
      <c r="C24" s="484"/>
      <c r="D24" s="481"/>
      <c r="E24" s="482"/>
      <c r="F24" s="482"/>
      <c r="G24" s="482"/>
      <c r="H24" s="482"/>
      <c r="I24" s="482"/>
      <c r="J24" s="482"/>
      <c r="K24" s="482"/>
      <c r="L24" s="485"/>
      <c r="M24" s="485"/>
      <c r="N24" s="485"/>
      <c r="O24" s="483"/>
    </row>
    <row r="25" spans="1:16" s="63" customFormat="1" ht="17.45" customHeight="1">
      <c r="A25" s="62"/>
      <c r="B25" s="601" t="str">
        <f>'1.  LRAMVA Summary'!B30</f>
        <v>GS&lt;50 kW</v>
      </c>
      <c r="C25" s="803" t="str">
        <f>'2. LRAMVA Threshold'!E43</f>
        <v>kWh</v>
      </c>
      <c r="D25" s="65">
        <v>1.23E-2</v>
      </c>
      <c r="E25" s="65">
        <v>1.41E-2</v>
      </c>
      <c r="F25" s="65">
        <v>1.4200000000000001E-2</v>
      </c>
      <c r="G25" s="65">
        <v>1.43E-2</v>
      </c>
      <c r="H25" s="65">
        <v>1.4500000000000001E-2</v>
      </c>
      <c r="I25" s="65">
        <v>1.4500000000000001E-2</v>
      </c>
      <c r="J25" s="65">
        <v>1.4500000000000001E-2</v>
      </c>
      <c r="K25" s="65">
        <v>1.4500000000000001E-2</v>
      </c>
      <c r="L25" s="65">
        <v>1.4500000000000001E-2</v>
      </c>
      <c r="M25" s="65">
        <v>1.4500000000000001E-2</v>
      </c>
      <c r="N25" s="65">
        <v>1.4700000000000001E-2</v>
      </c>
      <c r="O25" s="65">
        <v>1.4800000000000001E-2</v>
      </c>
    </row>
    <row r="26" spans="1:16" s="18" customFormat="1" ht="17.45" customHeight="1" outlineLevel="1">
      <c r="A26" s="4"/>
      <c r="B26" s="760" t="s">
        <v>511</v>
      </c>
      <c r="C26" s="801"/>
      <c r="D26" s="46"/>
      <c r="E26" s="46"/>
      <c r="F26" s="46"/>
      <c r="G26" s="46"/>
      <c r="H26" s="46"/>
      <c r="I26" s="46"/>
      <c r="J26" s="46"/>
      <c r="K26" s="46"/>
      <c r="L26" s="46"/>
      <c r="M26" s="46"/>
      <c r="N26" s="46"/>
      <c r="O26" s="69"/>
    </row>
    <row r="27" spans="1:16" s="18" customFormat="1" ht="17.45" customHeight="1" outlineLevel="1">
      <c r="A27" s="4"/>
      <c r="B27" s="760" t="s">
        <v>512</v>
      </c>
      <c r="C27" s="801"/>
      <c r="D27" s="46"/>
      <c r="E27" s="46"/>
      <c r="F27" s="46"/>
      <c r="G27" s="46"/>
      <c r="H27" s="46"/>
      <c r="I27" s="46"/>
      <c r="J27" s="46"/>
      <c r="K27" s="46"/>
      <c r="L27" s="46"/>
      <c r="M27" s="46"/>
      <c r="N27" s="46"/>
      <c r="O27" s="69"/>
    </row>
    <row r="28" spans="1:16" s="18" customFormat="1" ht="17.45" customHeight="1" outlineLevel="1">
      <c r="A28" s="4"/>
      <c r="B28" s="757" t="s">
        <v>759</v>
      </c>
      <c r="C28" s="801"/>
      <c r="D28" s="46"/>
      <c r="E28" s="46"/>
      <c r="F28" s="46"/>
      <c r="G28" s="46"/>
      <c r="H28" s="46">
        <v>0</v>
      </c>
      <c r="I28" s="46">
        <v>-2.0000000000000052E-4</v>
      </c>
      <c r="J28" s="46">
        <v>-2.0000000000000052E-4</v>
      </c>
      <c r="K28" s="46">
        <v>-2.0000000000000001E-4</v>
      </c>
      <c r="L28" s="46">
        <v>-2.0000000000000001E-4</v>
      </c>
      <c r="M28" s="46">
        <v>-2.0000000000000001E-4</v>
      </c>
      <c r="N28" s="46">
        <v>-2.0000000000000001E-4</v>
      </c>
      <c r="O28" s="69"/>
    </row>
    <row r="29" spans="1:16" s="18" customFormat="1" ht="17.45" customHeight="1">
      <c r="A29" s="4"/>
      <c r="B29" s="533" t="s">
        <v>513</v>
      </c>
      <c r="C29" s="804"/>
      <c r="D29" s="65">
        <f>SUM(D25:D28)</f>
        <v>1.23E-2</v>
      </c>
      <c r="E29" s="65">
        <f t="shared" ref="E29:J29" si="7">SUM(E25:E28)</f>
        <v>1.41E-2</v>
      </c>
      <c r="F29" s="65">
        <f t="shared" si="7"/>
        <v>1.4200000000000001E-2</v>
      </c>
      <c r="G29" s="65">
        <f t="shared" si="7"/>
        <v>1.43E-2</v>
      </c>
      <c r="H29" s="65">
        <f t="shared" si="7"/>
        <v>1.4500000000000001E-2</v>
      </c>
      <c r="I29" s="65">
        <f t="shared" si="7"/>
        <v>1.43E-2</v>
      </c>
      <c r="J29" s="65">
        <f t="shared" si="7"/>
        <v>1.43E-2</v>
      </c>
      <c r="K29" s="65">
        <f t="shared" ref="K29:O29" si="8">SUM(K25:K28)</f>
        <v>1.43E-2</v>
      </c>
      <c r="L29" s="65">
        <f t="shared" si="8"/>
        <v>1.43E-2</v>
      </c>
      <c r="M29" s="65">
        <f t="shared" si="8"/>
        <v>1.43E-2</v>
      </c>
      <c r="N29" s="65">
        <f t="shared" si="8"/>
        <v>1.4500000000000001E-2</v>
      </c>
      <c r="O29" s="65">
        <f t="shared" si="8"/>
        <v>1.4800000000000001E-2</v>
      </c>
    </row>
    <row r="30" spans="1:16" s="18" customFormat="1" ht="17.45" customHeight="1">
      <c r="A30" s="4"/>
      <c r="B30" s="490" t="s">
        <v>514</v>
      </c>
      <c r="C30" s="486"/>
      <c r="D30" s="71"/>
      <c r="E30" s="482">
        <f>ROUND(SUM(D29*E16+E29*E17)/12,4)</f>
        <v>1.35E-2</v>
      </c>
      <c r="F30" s="482">
        <f>ROUND(SUM(E29*F16+F29*F17)/12,4)</f>
        <v>1.4200000000000001E-2</v>
      </c>
      <c r="G30" s="482">
        <f t="shared" ref="G30:I30" si="9">ROUND(SUM(F29*G16+G29*G17)/12,4)</f>
        <v>1.43E-2</v>
      </c>
      <c r="H30" s="482">
        <f t="shared" si="9"/>
        <v>1.44E-2</v>
      </c>
      <c r="I30" s="482">
        <f t="shared" si="9"/>
        <v>1.44E-2</v>
      </c>
      <c r="J30" s="482">
        <f>ROUND(SUM(I29*J16+J29*J17)/12,4)</f>
        <v>1.43E-2</v>
      </c>
      <c r="K30" s="482">
        <f t="shared" ref="K30:M30" si="10">ROUND(SUM(J29*K16+K29*K17)/12,4)</f>
        <v>1.43E-2</v>
      </c>
      <c r="L30" s="482">
        <f t="shared" si="10"/>
        <v>1.43E-2</v>
      </c>
      <c r="M30" s="482">
        <f t="shared" si="10"/>
        <v>1.43E-2</v>
      </c>
      <c r="N30" s="482">
        <f>ROUND(SUM(M29*N16+N29*N17)/12,4)</f>
        <v>1.4500000000000001E-2</v>
      </c>
      <c r="O30" s="482">
        <f>ROUND(SUM(N29*O16+O29*O17)/12,4)</f>
        <v>1.4800000000000001E-2</v>
      </c>
    </row>
    <row r="31" spans="1:16" s="18" customFormat="1" ht="17.45" customHeight="1">
      <c r="A31" s="4"/>
      <c r="B31" s="479"/>
      <c r="C31" s="488"/>
      <c r="D31" s="489"/>
      <c r="E31" s="489"/>
      <c r="F31" s="489"/>
      <c r="G31" s="489"/>
      <c r="H31" s="489"/>
      <c r="I31" s="489"/>
      <c r="J31" s="489"/>
      <c r="K31" s="489"/>
      <c r="L31" s="489"/>
      <c r="M31" s="489"/>
      <c r="N31" s="485"/>
      <c r="O31" s="487"/>
    </row>
    <row r="32" spans="1:16" s="64" customFormat="1" ht="17.45" customHeight="1">
      <c r="B32" s="601" t="str">
        <f>'1.  LRAMVA Summary'!B31</f>
        <v>GS 50 to 999 kW</v>
      </c>
      <c r="C32" s="803" t="str">
        <f>'2. LRAMVA Threshold'!F43</f>
        <v>kW</v>
      </c>
      <c r="D32" s="65">
        <v>1.8048</v>
      </c>
      <c r="E32" s="65">
        <v>2.7507000000000001</v>
      </c>
      <c r="F32" s="65">
        <v>2.6377000000000002</v>
      </c>
      <c r="G32" s="65">
        <v>2.5497000000000001</v>
      </c>
      <c r="H32" s="65">
        <v>2.5777000000000001</v>
      </c>
      <c r="I32" s="65">
        <v>2.5777000000000001</v>
      </c>
      <c r="J32" s="65">
        <v>2.5777000000000001</v>
      </c>
      <c r="K32" s="65">
        <v>2.5777000000000001</v>
      </c>
      <c r="L32" s="65">
        <v>2.5777000000000001</v>
      </c>
      <c r="M32" s="65">
        <v>2.5777000000000001</v>
      </c>
      <c r="N32" s="65">
        <v>2.6034999999999999</v>
      </c>
      <c r="O32" s="65">
        <v>2.6227999999999998</v>
      </c>
    </row>
    <row r="33" spans="1:15" s="18" customFormat="1" ht="17.45" customHeight="1" outlineLevel="1">
      <c r="A33" s="4"/>
      <c r="B33" s="760" t="s">
        <v>511</v>
      </c>
      <c r="C33" s="801"/>
      <c r="D33" s="46"/>
      <c r="E33" s="46"/>
      <c r="F33" s="46"/>
      <c r="G33" s="46"/>
      <c r="H33" s="46"/>
      <c r="I33" s="46"/>
      <c r="J33" s="46"/>
      <c r="K33" s="46"/>
      <c r="L33" s="46"/>
      <c r="M33" s="46"/>
      <c r="N33" s="46"/>
      <c r="O33" s="69"/>
    </row>
    <row r="34" spans="1:15" s="18" customFormat="1" ht="17.45" customHeight="1" outlineLevel="1">
      <c r="A34" s="4"/>
      <c r="B34" s="760" t="s">
        <v>512</v>
      </c>
      <c r="C34" s="801"/>
      <c r="D34" s="46"/>
      <c r="E34" s="46"/>
      <c r="F34" s="46"/>
      <c r="G34" s="46"/>
      <c r="H34" s="46"/>
      <c r="I34" s="46"/>
      <c r="J34" s="46"/>
      <c r="K34" s="46"/>
      <c r="L34" s="46"/>
      <c r="M34" s="46"/>
      <c r="N34" s="46"/>
      <c r="O34" s="69"/>
    </row>
    <row r="35" spans="1:15" s="18" customFormat="1" ht="17.45" customHeight="1" outlineLevel="1">
      <c r="A35" s="4"/>
      <c r="B35" s="757" t="s">
        <v>759</v>
      </c>
      <c r="C35" s="801"/>
      <c r="D35" s="46"/>
      <c r="E35" s="46"/>
      <c r="F35" s="46"/>
      <c r="G35" s="46"/>
      <c r="H35" s="46">
        <v>0</v>
      </c>
      <c r="I35" s="46">
        <v>-2.5799999999999823E-2</v>
      </c>
      <c r="J35" s="46">
        <v>-2.5799999999999823E-2</v>
      </c>
      <c r="K35" s="46">
        <v>-2.58E-2</v>
      </c>
      <c r="L35" s="46">
        <v>-2.58E-2</v>
      </c>
      <c r="M35" s="46">
        <v>-2.58E-2</v>
      </c>
      <c r="N35" s="46">
        <v>-2.58E-2</v>
      </c>
      <c r="O35" s="69"/>
    </row>
    <row r="36" spans="1:15" s="18" customFormat="1" ht="17.45" customHeight="1">
      <c r="A36" s="4"/>
      <c r="B36" s="533" t="s">
        <v>513</v>
      </c>
      <c r="C36" s="804"/>
      <c r="D36" s="65">
        <f>SUM(D32:D35)</f>
        <v>1.8048</v>
      </c>
      <c r="E36" s="65">
        <f>SUM(E32:E35)</f>
        <v>2.7507000000000001</v>
      </c>
      <c r="F36" s="65">
        <f t="shared" ref="F36:J36" si="11">SUM(F32:F35)</f>
        <v>2.6377000000000002</v>
      </c>
      <c r="G36" s="65">
        <f t="shared" si="11"/>
        <v>2.5497000000000001</v>
      </c>
      <c r="H36" s="65">
        <f t="shared" si="11"/>
        <v>2.5777000000000001</v>
      </c>
      <c r="I36" s="65">
        <f t="shared" si="11"/>
        <v>2.5519000000000003</v>
      </c>
      <c r="J36" s="65">
        <f t="shared" si="11"/>
        <v>2.5519000000000003</v>
      </c>
      <c r="K36" s="65">
        <f t="shared" ref="K36:M36" si="12">SUM(K32:K35)</f>
        <v>2.5519000000000003</v>
      </c>
      <c r="L36" s="65">
        <f t="shared" si="12"/>
        <v>2.5519000000000003</v>
      </c>
      <c r="M36" s="65">
        <f t="shared" si="12"/>
        <v>2.5519000000000003</v>
      </c>
      <c r="N36" s="65">
        <f>SUM(N32:N35)</f>
        <v>2.5777000000000001</v>
      </c>
      <c r="O36" s="65">
        <f>SUM(O32:O35)</f>
        <v>2.6227999999999998</v>
      </c>
    </row>
    <row r="37" spans="1:15" s="18" customFormat="1" ht="17.45" customHeight="1">
      <c r="A37" s="4"/>
      <c r="B37" s="490" t="s">
        <v>514</v>
      </c>
      <c r="C37" s="486"/>
      <c r="D37" s="71"/>
      <c r="E37" s="482">
        <f>ROUND(SUM(D36*E16+E36*E17)/12,4)</f>
        <v>2.4354</v>
      </c>
      <c r="F37" s="482">
        <f t="shared" ref="F37:J37" si="13">ROUND(SUM(E36*F16+F36*F17)/12,4)</f>
        <v>2.6753999999999998</v>
      </c>
      <c r="G37" s="482">
        <f t="shared" si="13"/>
        <v>2.5790000000000002</v>
      </c>
      <c r="H37" s="482">
        <f t="shared" si="13"/>
        <v>2.5684</v>
      </c>
      <c r="I37" s="482">
        <f t="shared" si="13"/>
        <v>2.5605000000000002</v>
      </c>
      <c r="J37" s="482">
        <f t="shared" si="13"/>
        <v>2.5518999999999998</v>
      </c>
      <c r="K37" s="482">
        <f t="shared" ref="K37:M37" si="14">ROUND(SUM(J36*K16+K36*K17)/12,4)</f>
        <v>2.5518999999999998</v>
      </c>
      <c r="L37" s="482">
        <f t="shared" si="14"/>
        <v>2.5518999999999998</v>
      </c>
      <c r="M37" s="482">
        <f t="shared" si="14"/>
        <v>2.5518999999999998</v>
      </c>
      <c r="N37" s="482">
        <f>ROUND(SUM(M36*N16+N36*N17)/12,4)</f>
        <v>2.5777000000000001</v>
      </c>
      <c r="O37" s="482">
        <f>ROUND(SUM(N36*O16+O36*O17)/12,4)</f>
        <v>2.6227999999999998</v>
      </c>
    </row>
    <row r="38" spans="1:15" s="70" customFormat="1" ht="17.45" customHeight="1">
      <c r="B38" s="490"/>
      <c r="C38" s="486"/>
      <c r="D38" s="71"/>
      <c r="E38" s="71"/>
      <c r="F38" s="71"/>
      <c r="G38" s="71"/>
      <c r="H38" s="71"/>
      <c r="I38" s="71"/>
      <c r="J38" s="71"/>
      <c r="K38" s="71"/>
      <c r="L38" s="485"/>
      <c r="M38" s="485"/>
      <c r="N38" s="485"/>
      <c r="O38" s="491"/>
    </row>
    <row r="39" spans="1:15" s="64" customFormat="1" ht="17.45" customHeight="1">
      <c r="A39" s="62"/>
      <c r="B39" s="601" t="str">
        <f>'1.  LRAMVA Summary'!B32</f>
        <v>GS&gt;1000 kW</v>
      </c>
      <c r="C39" s="803" t="str">
        <f>'2. LRAMVA Threshold'!G43</f>
        <v>kW</v>
      </c>
      <c r="D39" s="65">
        <v>1.8048</v>
      </c>
      <c r="E39" s="65">
        <v>2.3290000000000002</v>
      </c>
      <c r="F39" s="65">
        <v>2.5232000000000001</v>
      </c>
      <c r="G39" s="65">
        <v>2.71</v>
      </c>
      <c r="H39" s="65">
        <v>2.7397999999999998</v>
      </c>
      <c r="I39" s="65">
        <v>2.7397999999999998</v>
      </c>
      <c r="J39" s="65">
        <v>2.7397999999999998</v>
      </c>
      <c r="K39" s="65">
        <v>2.7397999999999998</v>
      </c>
      <c r="L39" s="65">
        <v>2.7397999999999998</v>
      </c>
      <c r="M39" s="65">
        <v>2.7397999999999998</v>
      </c>
      <c r="N39" s="65">
        <v>2.7671999999999999</v>
      </c>
      <c r="O39" s="65">
        <v>2.7877000000000001</v>
      </c>
    </row>
    <row r="40" spans="1:15" s="18" customFormat="1" ht="17.45" customHeight="1" outlineLevel="1">
      <c r="A40" s="4"/>
      <c r="B40" s="757" t="s">
        <v>511</v>
      </c>
      <c r="C40" s="801"/>
      <c r="D40" s="46"/>
      <c r="E40" s="46"/>
      <c r="F40" s="46"/>
      <c r="G40" s="46"/>
      <c r="H40" s="46"/>
      <c r="I40" s="46"/>
      <c r="J40" s="46"/>
      <c r="K40" s="46"/>
      <c r="L40" s="46"/>
      <c r="M40" s="46"/>
      <c r="N40" s="46"/>
      <c r="O40" s="69"/>
    </row>
    <row r="41" spans="1:15" s="18" customFormat="1" ht="17.45" customHeight="1" outlineLevel="1">
      <c r="A41" s="4"/>
      <c r="B41" s="757" t="s">
        <v>512</v>
      </c>
      <c r="C41" s="801"/>
      <c r="D41" s="46"/>
      <c r="E41" s="46"/>
      <c r="F41" s="46"/>
      <c r="G41" s="46"/>
      <c r="H41" s="46"/>
      <c r="I41" s="46"/>
      <c r="J41" s="46"/>
      <c r="K41" s="46"/>
      <c r="L41" s="46"/>
      <c r="M41" s="46"/>
      <c r="N41" s="46"/>
      <c r="O41" s="69"/>
    </row>
    <row r="42" spans="1:15" s="18" customFormat="1" ht="17.45" customHeight="1" outlineLevel="1">
      <c r="A42" s="4"/>
      <c r="B42" s="757" t="s">
        <v>759</v>
      </c>
      <c r="C42" s="801"/>
      <c r="D42" s="46"/>
      <c r="E42" s="46"/>
      <c r="F42" s="46"/>
      <c r="G42" s="46"/>
      <c r="H42" s="46">
        <v>0</v>
      </c>
      <c r="I42" s="46">
        <v>-2.7400000000000091E-2</v>
      </c>
      <c r="J42" s="46">
        <v>-2.7400000000000091E-2</v>
      </c>
      <c r="K42" s="46">
        <v>-2.7400000000000001E-2</v>
      </c>
      <c r="L42" s="46">
        <v>-2.7400000000000001E-2</v>
      </c>
      <c r="M42" s="46">
        <v>-2.7400000000000001E-2</v>
      </c>
      <c r="N42" s="46">
        <v>-2.7400000000000001E-2</v>
      </c>
      <c r="O42" s="69"/>
    </row>
    <row r="43" spans="1:15" s="18" customFormat="1" ht="17.45" customHeight="1">
      <c r="A43" s="4"/>
      <c r="B43" s="533" t="s">
        <v>513</v>
      </c>
      <c r="C43" s="804"/>
      <c r="D43" s="65">
        <f>SUM(D39:D42)</f>
        <v>1.8048</v>
      </c>
      <c r="E43" s="65">
        <f t="shared" ref="E43:H43" si="15">SUM(E39:E42)</f>
        <v>2.3290000000000002</v>
      </c>
      <c r="F43" s="65">
        <f t="shared" si="15"/>
        <v>2.5232000000000001</v>
      </c>
      <c r="G43" s="65">
        <f t="shared" si="15"/>
        <v>2.71</v>
      </c>
      <c r="H43" s="65">
        <f t="shared" si="15"/>
        <v>2.7397999999999998</v>
      </c>
      <c r="I43" s="65">
        <f>SUM(I39:I42)</f>
        <v>2.7123999999999997</v>
      </c>
      <c r="J43" s="65">
        <f>SUM(J39:J42)</f>
        <v>2.7123999999999997</v>
      </c>
      <c r="K43" s="65">
        <f t="shared" ref="K43:O43" si="16">SUM(K39:K42)</f>
        <v>2.7123999999999997</v>
      </c>
      <c r="L43" s="65">
        <f t="shared" si="16"/>
        <v>2.7123999999999997</v>
      </c>
      <c r="M43" s="65">
        <f t="shared" si="16"/>
        <v>2.7123999999999997</v>
      </c>
      <c r="N43" s="65">
        <f t="shared" si="16"/>
        <v>2.7397999999999998</v>
      </c>
      <c r="O43" s="65">
        <f t="shared" si="16"/>
        <v>2.7877000000000001</v>
      </c>
    </row>
    <row r="44" spans="1:15" s="14" customFormat="1" ht="17.45" customHeight="1">
      <c r="A44" s="72"/>
      <c r="B44" s="490" t="s">
        <v>514</v>
      </c>
      <c r="C44" s="486"/>
      <c r="D44" s="71"/>
      <c r="E44" s="482">
        <f t="shared" ref="E44:J44" si="17">ROUND(SUM(D43*E$16+E43*E$17)/12,4)</f>
        <v>2.1543000000000001</v>
      </c>
      <c r="F44" s="482">
        <f t="shared" si="17"/>
        <v>2.4584999999999999</v>
      </c>
      <c r="G44" s="482">
        <f t="shared" si="17"/>
        <v>2.6476999999999999</v>
      </c>
      <c r="H44" s="482">
        <f t="shared" si="17"/>
        <v>2.7299000000000002</v>
      </c>
      <c r="I44" s="482">
        <f t="shared" si="17"/>
        <v>2.7214999999999998</v>
      </c>
      <c r="J44" s="482">
        <f t="shared" si="17"/>
        <v>2.7124000000000001</v>
      </c>
      <c r="K44" s="482">
        <f t="shared" ref="K44:M44" si="18">ROUND(SUM(J43*K16+K43*K17)/12,4)</f>
        <v>2.7124000000000001</v>
      </c>
      <c r="L44" s="482">
        <f t="shared" si="18"/>
        <v>2.7124000000000001</v>
      </c>
      <c r="M44" s="482">
        <f t="shared" si="18"/>
        <v>2.7124000000000001</v>
      </c>
      <c r="N44" s="482">
        <f>ROUND(SUM(M43*N16+N43*N17)/12,4)</f>
        <v>2.7397999999999998</v>
      </c>
      <c r="O44" s="482">
        <f>ROUND(SUM(N43*O16+O43*O17)/12,4)</f>
        <v>2.7877000000000001</v>
      </c>
    </row>
    <row r="45" spans="1:15" s="70" customFormat="1" ht="17.45" customHeight="1">
      <c r="A45" s="72"/>
      <c r="B45" s="490"/>
      <c r="C45" s="486"/>
      <c r="K45" s="71"/>
      <c r="L45" s="485"/>
      <c r="M45" s="485"/>
      <c r="N45" s="485"/>
      <c r="O45" s="491"/>
    </row>
    <row r="46" spans="1:15" s="64" customFormat="1" ht="17.45" hidden="1" customHeight="1">
      <c r="A46" s="62"/>
      <c r="B46" s="601">
        <f>'1.  LRAMVA Summary'!B33</f>
        <v>0</v>
      </c>
      <c r="C46" s="803">
        <f>'2. LRAMVA Threshold'!H43</f>
        <v>0</v>
      </c>
      <c r="D46" s="65"/>
      <c r="E46" s="65"/>
      <c r="F46" s="65"/>
      <c r="G46" s="65"/>
      <c r="H46" s="65"/>
      <c r="I46" s="65"/>
      <c r="J46" s="65"/>
      <c r="K46" s="65"/>
      <c r="L46" s="65"/>
      <c r="M46" s="65"/>
      <c r="N46" s="65"/>
      <c r="O46" s="76"/>
    </row>
    <row r="47" spans="1:15" s="18" customFormat="1" ht="17.45" hidden="1" customHeight="1" outlineLevel="1">
      <c r="A47" s="4"/>
      <c r="B47" s="533" t="s">
        <v>511</v>
      </c>
      <c r="C47" s="801"/>
      <c r="D47" s="65"/>
      <c r="E47" s="65"/>
      <c r="F47" s="65"/>
      <c r="G47" s="65"/>
      <c r="H47" s="65"/>
      <c r="I47" s="65"/>
      <c r="J47" s="65"/>
      <c r="K47" s="65"/>
      <c r="L47" s="65"/>
      <c r="M47" s="65"/>
      <c r="N47" s="65"/>
      <c r="O47" s="76"/>
    </row>
    <row r="48" spans="1:15" s="18" customFormat="1" ht="17.45" hidden="1" customHeight="1" outlineLevel="1">
      <c r="A48" s="4"/>
      <c r="B48" s="533" t="s">
        <v>512</v>
      </c>
      <c r="C48" s="801"/>
      <c r="D48" s="65"/>
      <c r="E48" s="65"/>
      <c r="F48" s="65"/>
      <c r="G48" s="65"/>
      <c r="H48" s="65"/>
      <c r="I48" s="65"/>
      <c r="J48" s="65"/>
      <c r="K48" s="65"/>
      <c r="L48" s="65"/>
      <c r="M48" s="65"/>
      <c r="N48" s="65"/>
      <c r="O48" s="76"/>
    </row>
    <row r="49" spans="1:15" s="18" customFormat="1" ht="17.45" hidden="1" customHeight="1" outlineLevel="1">
      <c r="A49" s="4"/>
      <c r="B49" s="533" t="s">
        <v>490</v>
      </c>
      <c r="C49" s="801"/>
      <c r="D49" s="65"/>
      <c r="E49" s="65"/>
      <c r="F49" s="65"/>
      <c r="G49" s="65"/>
      <c r="H49" s="65"/>
      <c r="I49" s="65"/>
      <c r="J49" s="65"/>
      <c r="K49" s="65"/>
      <c r="L49" s="65"/>
      <c r="M49" s="65"/>
      <c r="N49" s="65"/>
      <c r="O49" s="76"/>
    </row>
    <row r="50" spans="1:15" s="18" customFormat="1" ht="17.45" hidden="1" customHeight="1">
      <c r="A50" s="4"/>
      <c r="B50" s="533" t="s">
        <v>513</v>
      </c>
      <c r="C50" s="804"/>
      <c r="D50" s="65">
        <f>SUM(D46:D49)</f>
        <v>0</v>
      </c>
      <c r="E50" s="65">
        <f t="shared" ref="E50:N50" si="19">SUM(E46:E49)</f>
        <v>0</v>
      </c>
      <c r="F50" s="65">
        <f t="shared" si="19"/>
        <v>0</v>
      </c>
      <c r="G50" s="65">
        <f t="shared" si="19"/>
        <v>0</v>
      </c>
      <c r="H50" s="65">
        <f t="shared" si="19"/>
        <v>0</v>
      </c>
      <c r="I50" s="65">
        <f t="shared" si="19"/>
        <v>0</v>
      </c>
      <c r="J50" s="65">
        <f t="shared" si="19"/>
        <v>0</v>
      </c>
      <c r="K50" s="65">
        <f t="shared" si="19"/>
        <v>0</v>
      </c>
      <c r="L50" s="65">
        <f t="shared" si="19"/>
        <v>0</v>
      </c>
      <c r="M50" s="65">
        <f t="shared" si="19"/>
        <v>0</v>
      </c>
      <c r="N50" s="65">
        <f t="shared" si="19"/>
        <v>0</v>
      </c>
      <c r="O50" s="76"/>
    </row>
    <row r="51" spans="1:15" s="14" customFormat="1" ht="17.45" hidden="1" customHeight="1">
      <c r="A51" s="72"/>
      <c r="B51" s="490" t="s">
        <v>514</v>
      </c>
      <c r="C51" s="486"/>
      <c r="D51" s="71"/>
      <c r="E51" s="482">
        <f t="shared" ref="E51:M51" si="20">ROUND(SUM(D50*E16+E50*E17)/12,4)</f>
        <v>0</v>
      </c>
      <c r="F51" s="482">
        <f t="shared" si="20"/>
        <v>0</v>
      </c>
      <c r="G51" s="482">
        <f t="shared" si="20"/>
        <v>0</v>
      </c>
      <c r="H51" s="482">
        <f t="shared" si="20"/>
        <v>0</v>
      </c>
      <c r="I51" s="482">
        <f t="shared" si="20"/>
        <v>0</v>
      </c>
      <c r="J51" s="482">
        <f t="shared" si="20"/>
        <v>0</v>
      </c>
      <c r="K51" s="482">
        <f t="shared" si="20"/>
        <v>0</v>
      </c>
      <c r="L51" s="482">
        <f t="shared" si="20"/>
        <v>0</v>
      </c>
      <c r="M51" s="482">
        <f t="shared" si="20"/>
        <v>0</v>
      </c>
      <c r="N51" s="482">
        <f>ROUND(SUM(M50*N16+N50*N17)/12,4)</f>
        <v>0</v>
      </c>
      <c r="O51" s="487"/>
    </row>
    <row r="52" spans="1:15" s="70" customFormat="1" ht="17.45" hidden="1" customHeight="1">
      <c r="A52" s="72"/>
      <c r="B52" s="490"/>
      <c r="C52" s="486"/>
      <c r="D52" s="71"/>
      <c r="E52" s="71"/>
      <c r="F52" s="71"/>
      <c r="G52" s="71"/>
      <c r="H52" s="71"/>
      <c r="I52" s="71"/>
      <c r="J52" s="71"/>
      <c r="K52" s="71"/>
      <c r="L52" s="492"/>
      <c r="M52" s="492"/>
      <c r="N52" s="492"/>
      <c r="O52" s="491"/>
    </row>
    <row r="53" spans="1:15" s="64" customFormat="1" ht="17.45" hidden="1" customHeight="1">
      <c r="A53" s="62"/>
      <c r="B53" s="601">
        <f>'1.  LRAMVA Summary'!B34</f>
        <v>0</v>
      </c>
      <c r="C53" s="803">
        <f>'2. LRAMVA Threshold'!I43</f>
        <v>0</v>
      </c>
      <c r="D53" s="46"/>
      <c r="E53" s="46"/>
      <c r="F53" s="46"/>
      <c r="G53" s="46"/>
      <c r="H53" s="46"/>
      <c r="I53" s="46"/>
      <c r="J53" s="46"/>
      <c r="K53" s="46"/>
      <c r="L53" s="46"/>
      <c r="M53" s="46"/>
      <c r="N53" s="46"/>
      <c r="O53" s="69"/>
    </row>
    <row r="54" spans="1:15" s="18" customFormat="1" ht="17.45" hidden="1" customHeight="1" outlineLevel="1">
      <c r="A54" s="4"/>
      <c r="B54" s="533" t="s">
        <v>511</v>
      </c>
      <c r="C54" s="801"/>
      <c r="D54" s="46"/>
      <c r="E54" s="46"/>
      <c r="F54" s="46"/>
      <c r="G54" s="46"/>
      <c r="H54" s="46"/>
      <c r="I54" s="46"/>
      <c r="J54" s="46"/>
      <c r="K54" s="46"/>
      <c r="L54" s="46"/>
      <c r="M54" s="46"/>
      <c r="N54" s="46"/>
      <c r="O54" s="69"/>
    </row>
    <row r="55" spans="1:15" s="18" customFormat="1" ht="17.45" hidden="1" customHeight="1" outlineLevel="1">
      <c r="A55" s="4"/>
      <c r="B55" s="533" t="s">
        <v>512</v>
      </c>
      <c r="C55" s="801"/>
      <c r="D55" s="46"/>
      <c r="E55" s="46"/>
      <c r="F55" s="46"/>
      <c r="G55" s="46"/>
      <c r="H55" s="46"/>
      <c r="I55" s="46"/>
      <c r="J55" s="46"/>
      <c r="K55" s="46"/>
      <c r="L55" s="46"/>
      <c r="M55" s="46"/>
      <c r="N55" s="46"/>
      <c r="O55" s="69"/>
    </row>
    <row r="56" spans="1:15" s="18" customFormat="1" ht="17.45" hidden="1" customHeight="1" outlineLevel="1">
      <c r="A56" s="4"/>
      <c r="B56" s="533" t="s">
        <v>490</v>
      </c>
      <c r="C56" s="801"/>
      <c r="D56" s="46"/>
      <c r="E56" s="46"/>
      <c r="F56" s="46"/>
      <c r="G56" s="46"/>
      <c r="H56" s="46"/>
      <c r="I56" s="46"/>
      <c r="J56" s="46"/>
      <c r="K56" s="46"/>
      <c r="L56" s="46"/>
      <c r="M56" s="46"/>
      <c r="N56" s="46"/>
      <c r="O56" s="69"/>
    </row>
    <row r="57" spans="1:15" s="18" customFormat="1" ht="17.45" hidden="1" customHeight="1">
      <c r="A57" s="4"/>
      <c r="B57" s="533" t="s">
        <v>513</v>
      </c>
      <c r="C57" s="804"/>
      <c r="D57" s="65">
        <f>SUM(D53:D56)</f>
        <v>0</v>
      </c>
      <c r="E57" s="65">
        <f t="shared" ref="E57:N57" si="21">SUM(E53:E56)</f>
        <v>0</v>
      </c>
      <c r="F57" s="65">
        <f t="shared" si="21"/>
        <v>0</v>
      </c>
      <c r="G57" s="65">
        <f t="shared" si="21"/>
        <v>0</v>
      </c>
      <c r="H57" s="65">
        <f t="shared" si="21"/>
        <v>0</v>
      </c>
      <c r="I57" s="65">
        <f t="shared" si="21"/>
        <v>0</v>
      </c>
      <c r="J57" s="65">
        <f t="shared" si="21"/>
        <v>0</v>
      </c>
      <c r="K57" s="65">
        <f t="shared" si="21"/>
        <v>0</v>
      </c>
      <c r="L57" s="65">
        <f t="shared" si="21"/>
        <v>0</v>
      </c>
      <c r="M57" s="65">
        <f t="shared" si="21"/>
        <v>0</v>
      </c>
      <c r="N57" s="65">
        <f t="shared" si="21"/>
        <v>0</v>
      </c>
      <c r="O57" s="77"/>
    </row>
    <row r="58" spans="1:15" s="14" customFormat="1" ht="17.45" hidden="1" customHeight="1">
      <c r="A58" s="72"/>
      <c r="B58" s="490" t="s">
        <v>514</v>
      </c>
      <c r="C58" s="486"/>
      <c r="D58" s="71"/>
      <c r="E58" s="482">
        <f t="shared" ref="E58:M58" si="22">ROUND(SUM(D57*E16+E57*E17)/12,4)</f>
        <v>0</v>
      </c>
      <c r="F58" s="482">
        <f t="shared" si="22"/>
        <v>0</v>
      </c>
      <c r="G58" s="482">
        <f t="shared" si="22"/>
        <v>0</v>
      </c>
      <c r="H58" s="482">
        <f t="shared" si="22"/>
        <v>0</v>
      </c>
      <c r="I58" s="482">
        <f t="shared" si="22"/>
        <v>0</v>
      </c>
      <c r="J58" s="482">
        <f t="shared" si="22"/>
        <v>0</v>
      </c>
      <c r="K58" s="482">
        <f t="shared" si="22"/>
        <v>0</v>
      </c>
      <c r="L58" s="482">
        <f t="shared" si="22"/>
        <v>0</v>
      </c>
      <c r="M58" s="482">
        <f t="shared" si="22"/>
        <v>0</v>
      </c>
      <c r="N58" s="482">
        <f>ROUND(SUM(M57*N16+N57*N17)/12,4)</f>
        <v>0</v>
      </c>
      <c r="O58" s="487"/>
    </row>
    <row r="59" spans="1:15" s="70" customFormat="1" ht="17.45" hidden="1" customHeight="1">
      <c r="A59" s="72"/>
      <c r="B59" s="490"/>
      <c r="C59" s="486"/>
      <c r="D59" s="71"/>
      <c r="E59" s="71"/>
      <c r="F59" s="71"/>
      <c r="G59" s="71"/>
      <c r="H59" s="71"/>
      <c r="I59" s="71"/>
      <c r="J59" s="71"/>
      <c r="K59" s="71"/>
      <c r="L59" s="492"/>
      <c r="M59" s="492"/>
      <c r="N59" s="492"/>
      <c r="O59" s="491"/>
    </row>
    <row r="60" spans="1:15" s="64" customFormat="1" ht="17.45" hidden="1" customHeight="1">
      <c r="A60" s="62"/>
      <c r="B60" s="601">
        <f>'1.  LRAMVA Summary'!B35</f>
        <v>0</v>
      </c>
      <c r="C60" s="803">
        <f>'2. LRAMVA Threshold'!J43</f>
        <v>0</v>
      </c>
      <c r="D60" s="46"/>
      <c r="E60" s="46"/>
      <c r="F60" s="46"/>
      <c r="G60" s="46"/>
      <c r="H60" s="46"/>
      <c r="I60" s="46"/>
      <c r="J60" s="46"/>
      <c r="K60" s="46"/>
      <c r="L60" s="46"/>
      <c r="M60" s="46"/>
      <c r="N60" s="46"/>
      <c r="O60" s="69"/>
    </row>
    <row r="61" spans="1:15" s="18" customFormat="1" ht="17.45" hidden="1" customHeight="1" outlineLevel="1">
      <c r="A61" s="4"/>
      <c r="B61" s="533" t="s">
        <v>511</v>
      </c>
      <c r="C61" s="801"/>
      <c r="D61" s="46"/>
      <c r="E61" s="46"/>
      <c r="F61" s="46"/>
      <c r="G61" s="46"/>
      <c r="H61" s="46"/>
      <c r="I61" s="46"/>
      <c r="J61" s="46"/>
      <c r="K61" s="46"/>
      <c r="L61" s="46"/>
      <c r="M61" s="46"/>
      <c r="N61" s="46"/>
      <c r="O61" s="69"/>
    </row>
    <row r="62" spans="1:15" s="18" customFormat="1" ht="17.45" hidden="1" customHeight="1" outlineLevel="1">
      <c r="A62" s="4"/>
      <c r="B62" s="533" t="s">
        <v>512</v>
      </c>
      <c r="C62" s="801"/>
      <c r="D62" s="46"/>
      <c r="E62" s="46"/>
      <c r="F62" s="46"/>
      <c r="G62" s="46"/>
      <c r="H62" s="46"/>
      <c r="I62" s="46"/>
      <c r="J62" s="46"/>
      <c r="K62" s="46"/>
      <c r="L62" s="46"/>
      <c r="M62" s="46"/>
      <c r="N62" s="46"/>
      <c r="O62" s="69"/>
    </row>
    <row r="63" spans="1:15" s="18" customFormat="1" ht="17.45" hidden="1" customHeight="1" outlineLevel="1">
      <c r="A63" s="4"/>
      <c r="B63" s="533" t="s">
        <v>490</v>
      </c>
      <c r="C63" s="801"/>
      <c r="D63" s="46"/>
      <c r="E63" s="46"/>
      <c r="F63" s="46"/>
      <c r="G63" s="46"/>
      <c r="H63" s="46"/>
      <c r="I63" s="46"/>
      <c r="J63" s="46"/>
      <c r="K63" s="46"/>
      <c r="L63" s="46"/>
      <c r="M63" s="46"/>
      <c r="N63" s="46"/>
      <c r="O63" s="69"/>
    </row>
    <row r="64" spans="1:15" s="18" customFormat="1" ht="17.45" hidden="1" customHeight="1">
      <c r="A64" s="4"/>
      <c r="B64" s="533" t="s">
        <v>513</v>
      </c>
      <c r="C64" s="804"/>
      <c r="D64" s="65">
        <f>SUM(D60:D63)</f>
        <v>0</v>
      </c>
      <c r="E64" s="65">
        <f t="shared" ref="E64:N64" si="23">SUM(E60:E63)</f>
        <v>0</v>
      </c>
      <c r="F64" s="65">
        <f t="shared" si="23"/>
        <v>0</v>
      </c>
      <c r="G64" s="65">
        <f t="shared" si="23"/>
        <v>0</v>
      </c>
      <c r="H64" s="65">
        <f t="shared" si="23"/>
        <v>0</v>
      </c>
      <c r="I64" s="65">
        <f t="shared" si="23"/>
        <v>0</v>
      </c>
      <c r="J64" s="65">
        <f t="shared" si="23"/>
        <v>0</v>
      </c>
      <c r="K64" s="65">
        <f t="shared" si="23"/>
        <v>0</v>
      </c>
      <c r="L64" s="65">
        <f t="shared" si="23"/>
        <v>0</v>
      </c>
      <c r="M64" s="65">
        <f t="shared" si="23"/>
        <v>0</v>
      </c>
      <c r="N64" s="65">
        <f t="shared" si="23"/>
        <v>0</v>
      </c>
      <c r="O64" s="77"/>
    </row>
    <row r="65" spans="1:15" s="14" customFormat="1" ht="17.45" hidden="1" customHeight="1">
      <c r="A65" s="72"/>
      <c r="B65" s="490" t="s">
        <v>514</v>
      </c>
      <c r="C65" s="486"/>
      <c r="D65" s="71"/>
      <c r="E65" s="482">
        <f t="shared" ref="E65:M65" si="24">ROUND(SUM(D64*E16+E64*E17)/12,4)</f>
        <v>0</v>
      </c>
      <c r="F65" s="482">
        <f t="shared" si="24"/>
        <v>0</v>
      </c>
      <c r="G65" s="482">
        <f t="shared" si="24"/>
        <v>0</v>
      </c>
      <c r="H65" s="482">
        <f t="shared" si="24"/>
        <v>0</v>
      </c>
      <c r="I65" s="482">
        <f>ROUND(SUM(H64*I16+I64*I17)/12,4)</f>
        <v>0</v>
      </c>
      <c r="J65" s="482">
        <f t="shared" si="24"/>
        <v>0</v>
      </c>
      <c r="K65" s="482">
        <f t="shared" si="24"/>
        <v>0</v>
      </c>
      <c r="L65" s="482">
        <f t="shared" si="24"/>
        <v>0</v>
      </c>
      <c r="M65" s="482">
        <f t="shared" si="24"/>
        <v>0</v>
      </c>
      <c r="N65" s="482">
        <f>ROUND(SUM(M64*N16+N64*N17)/12,4)</f>
        <v>0</v>
      </c>
      <c r="O65" s="487"/>
    </row>
    <row r="66" spans="1:15" s="14" customFormat="1" ht="17.45" hidden="1" customHeight="1">
      <c r="A66" s="72"/>
      <c r="B66" s="73"/>
      <c r="C66" s="80"/>
      <c r="D66" s="71"/>
      <c r="E66" s="71"/>
      <c r="F66" s="71"/>
      <c r="G66" s="71"/>
      <c r="H66" s="71"/>
      <c r="I66" s="71"/>
      <c r="J66" s="71"/>
      <c r="K66" s="71"/>
      <c r="L66" s="485"/>
      <c r="M66" s="485"/>
      <c r="N66" s="485"/>
      <c r="O66" s="487"/>
    </row>
    <row r="67" spans="1:15" s="64" customFormat="1" ht="17.45" hidden="1" customHeight="1">
      <c r="A67" s="62"/>
      <c r="B67" s="601">
        <f>'1.  LRAMVA Summary'!B36</f>
        <v>0</v>
      </c>
      <c r="C67" s="803">
        <f>'2. LRAMVA Threshold'!K43</f>
        <v>0</v>
      </c>
      <c r="D67" s="46"/>
      <c r="E67" s="46"/>
      <c r="F67" s="46"/>
      <c r="G67" s="46"/>
      <c r="H67" s="46"/>
      <c r="I67" s="46"/>
      <c r="J67" s="46"/>
      <c r="K67" s="46"/>
      <c r="L67" s="46"/>
      <c r="M67" s="46"/>
      <c r="N67" s="46"/>
      <c r="O67" s="69"/>
    </row>
    <row r="68" spans="1:15" s="18" customFormat="1" ht="17.45" hidden="1" customHeight="1" outlineLevel="1">
      <c r="A68" s="4"/>
      <c r="B68" s="533" t="s">
        <v>511</v>
      </c>
      <c r="C68" s="801"/>
      <c r="D68" s="46"/>
      <c r="E68" s="46"/>
      <c r="F68" s="46"/>
      <c r="G68" s="46"/>
      <c r="H68" s="46"/>
      <c r="I68" s="46"/>
      <c r="J68" s="46"/>
      <c r="K68" s="46"/>
      <c r="L68" s="46"/>
      <c r="M68" s="46"/>
      <c r="N68" s="46"/>
      <c r="O68" s="69"/>
    </row>
    <row r="69" spans="1:15" s="18" customFormat="1" ht="17.45" hidden="1" customHeight="1" outlineLevel="1">
      <c r="A69" s="4"/>
      <c r="B69" s="533" t="s">
        <v>512</v>
      </c>
      <c r="C69" s="801"/>
      <c r="D69" s="46"/>
      <c r="E69" s="46"/>
      <c r="F69" s="46"/>
      <c r="G69" s="46"/>
      <c r="H69" s="46"/>
      <c r="I69" s="46"/>
      <c r="J69" s="46"/>
      <c r="K69" s="46"/>
      <c r="L69" s="46"/>
      <c r="M69" s="46"/>
      <c r="N69" s="46"/>
      <c r="O69" s="69"/>
    </row>
    <row r="70" spans="1:15" s="18" customFormat="1" ht="17.45" hidden="1" customHeight="1" outlineLevel="1">
      <c r="A70" s="4"/>
      <c r="B70" s="533" t="s">
        <v>490</v>
      </c>
      <c r="C70" s="801"/>
      <c r="D70" s="46"/>
      <c r="E70" s="46"/>
      <c r="F70" s="46"/>
      <c r="G70" s="46"/>
      <c r="H70" s="46"/>
      <c r="I70" s="46"/>
      <c r="J70" s="46"/>
      <c r="K70" s="46"/>
      <c r="L70" s="46"/>
      <c r="M70" s="46"/>
      <c r="N70" s="46"/>
      <c r="O70" s="69"/>
    </row>
    <row r="71" spans="1:15" s="18" customFormat="1" ht="17.45" hidden="1" customHeight="1">
      <c r="A71" s="4"/>
      <c r="B71" s="533" t="s">
        <v>513</v>
      </c>
      <c r="C71" s="804"/>
      <c r="D71" s="65">
        <f>SUM(D67:D70)</f>
        <v>0</v>
      </c>
      <c r="E71" s="65">
        <f t="shared" ref="E71:N71" si="25">SUM(E67:E70)</f>
        <v>0</v>
      </c>
      <c r="F71" s="65">
        <f>SUM(F67:F70)</f>
        <v>0</v>
      </c>
      <c r="G71" s="65">
        <f t="shared" si="25"/>
        <v>0</v>
      </c>
      <c r="H71" s="65">
        <f t="shared" si="25"/>
        <v>0</v>
      </c>
      <c r="I71" s="65">
        <f t="shared" si="25"/>
        <v>0</v>
      </c>
      <c r="J71" s="65">
        <f t="shared" si="25"/>
        <v>0</v>
      </c>
      <c r="K71" s="65">
        <f t="shared" si="25"/>
        <v>0</v>
      </c>
      <c r="L71" s="65">
        <f t="shared" si="25"/>
        <v>0</v>
      </c>
      <c r="M71" s="65">
        <f t="shared" si="25"/>
        <v>0</v>
      </c>
      <c r="N71" s="65">
        <f t="shared" si="25"/>
        <v>0</v>
      </c>
      <c r="O71" s="77"/>
    </row>
    <row r="72" spans="1:15" s="14" customFormat="1" ht="17.45" hidden="1" customHeight="1">
      <c r="A72" s="72"/>
      <c r="B72" s="490" t="s">
        <v>514</v>
      </c>
      <c r="C72" s="486"/>
      <c r="D72" s="71"/>
      <c r="E72" s="482">
        <f t="shared" ref="E72:N72" si="26">ROUND(SUM(D71*E16+E71*E17)/12,4)</f>
        <v>0</v>
      </c>
      <c r="F72" s="482">
        <f t="shared" si="26"/>
        <v>0</v>
      </c>
      <c r="G72" s="482">
        <f t="shared" si="26"/>
        <v>0</v>
      </c>
      <c r="H72" s="482">
        <f t="shared" si="26"/>
        <v>0</v>
      </c>
      <c r="I72" s="482">
        <f t="shared" si="26"/>
        <v>0</v>
      </c>
      <c r="J72" s="482">
        <f t="shared" si="26"/>
        <v>0</v>
      </c>
      <c r="K72" s="482">
        <f t="shared" si="26"/>
        <v>0</v>
      </c>
      <c r="L72" s="482">
        <f t="shared" si="26"/>
        <v>0</v>
      </c>
      <c r="M72" s="482">
        <f t="shared" si="26"/>
        <v>0</v>
      </c>
      <c r="N72" s="482">
        <f t="shared" si="26"/>
        <v>0</v>
      </c>
      <c r="O72" s="487"/>
    </row>
    <row r="73" spans="1:15" s="14" customFormat="1" ht="17.45" hidden="1" customHeight="1">
      <c r="A73" s="72"/>
      <c r="B73" s="479"/>
      <c r="C73" s="486"/>
      <c r="D73" s="71"/>
      <c r="E73" s="482"/>
      <c r="F73" s="482"/>
      <c r="G73" s="482"/>
      <c r="H73" s="482"/>
      <c r="I73" s="482"/>
      <c r="J73" s="482"/>
      <c r="K73" s="482"/>
      <c r="L73" s="482"/>
      <c r="M73" s="482"/>
      <c r="N73" s="482"/>
      <c r="O73" s="487"/>
    </row>
    <row r="74" spans="1:15" s="64" customFormat="1" ht="17.45" hidden="1" customHeight="1">
      <c r="A74" s="62"/>
      <c r="B74" s="601">
        <f>'1.  LRAMVA Summary'!B37</f>
        <v>0</v>
      </c>
      <c r="C74" s="803">
        <f>'2. LRAMVA Threshold'!L43</f>
        <v>0</v>
      </c>
      <c r="D74" s="46"/>
      <c r="E74" s="46"/>
      <c r="F74" s="46"/>
      <c r="G74" s="46"/>
      <c r="H74" s="46"/>
      <c r="I74" s="46"/>
      <c r="J74" s="46"/>
      <c r="K74" s="46"/>
      <c r="L74" s="46"/>
      <c r="M74" s="46"/>
      <c r="N74" s="46"/>
      <c r="O74" s="69"/>
    </row>
    <row r="75" spans="1:15" s="18" customFormat="1" ht="17.45" hidden="1" customHeight="1" outlineLevel="1">
      <c r="A75" s="4"/>
      <c r="B75" s="533" t="s">
        <v>511</v>
      </c>
      <c r="C75" s="801"/>
      <c r="D75" s="46"/>
      <c r="E75" s="46"/>
      <c r="F75" s="46"/>
      <c r="G75" s="46"/>
      <c r="H75" s="46"/>
      <c r="I75" s="46"/>
      <c r="J75" s="46"/>
      <c r="K75" s="46"/>
      <c r="L75" s="46"/>
      <c r="M75" s="46"/>
      <c r="N75" s="46"/>
      <c r="O75" s="69"/>
    </row>
    <row r="76" spans="1:15" s="18" customFormat="1" ht="17.45" hidden="1" customHeight="1" outlineLevel="1">
      <c r="A76" s="4"/>
      <c r="B76" s="533" t="s">
        <v>512</v>
      </c>
      <c r="C76" s="801"/>
      <c r="D76" s="46"/>
      <c r="E76" s="46"/>
      <c r="F76" s="46"/>
      <c r="G76" s="46"/>
      <c r="H76" s="46"/>
      <c r="I76" s="46"/>
      <c r="J76" s="46"/>
      <c r="K76" s="46"/>
      <c r="L76" s="46"/>
      <c r="M76" s="46"/>
      <c r="N76" s="46"/>
      <c r="O76" s="69"/>
    </row>
    <row r="77" spans="1:15" s="18" customFormat="1" ht="17.45" hidden="1" customHeight="1" outlineLevel="1">
      <c r="A77" s="4"/>
      <c r="B77" s="533" t="s">
        <v>490</v>
      </c>
      <c r="C77" s="801"/>
      <c r="D77" s="46"/>
      <c r="E77" s="46"/>
      <c r="F77" s="46"/>
      <c r="G77" s="46"/>
      <c r="H77" s="46"/>
      <c r="I77" s="46"/>
      <c r="J77" s="46"/>
      <c r="K77" s="46"/>
      <c r="L77" s="46"/>
      <c r="M77" s="46"/>
      <c r="N77" s="46"/>
      <c r="O77" s="69"/>
    </row>
    <row r="78" spans="1:15" s="18" customFormat="1" ht="17.45" hidden="1" customHeight="1">
      <c r="A78" s="4"/>
      <c r="B78" s="533" t="s">
        <v>513</v>
      </c>
      <c r="C78" s="804"/>
      <c r="D78" s="65">
        <f>SUM(D74:D77)</f>
        <v>0</v>
      </c>
      <c r="E78" s="65">
        <f>SUM(E74:E77)</f>
        <v>0</v>
      </c>
      <c r="F78" s="65">
        <f t="shared" ref="F78:N78" si="27">SUM(F74:F77)</f>
        <v>0</v>
      </c>
      <c r="G78" s="65">
        <f t="shared" si="27"/>
        <v>0</v>
      </c>
      <c r="H78" s="65">
        <f t="shared" si="27"/>
        <v>0</v>
      </c>
      <c r="I78" s="65">
        <f t="shared" si="27"/>
        <v>0</v>
      </c>
      <c r="J78" s="65">
        <f t="shared" si="27"/>
        <v>0</v>
      </c>
      <c r="K78" s="65">
        <f t="shared" si="27"/>
        <v>0</v>
      </c>
      <c r="L78" s="65">
        <f t="shared" si="27"/>
        <v>0</v>
      </c>
      <c r="M78" s="65">
        <f t="shared" si="27"/>
        <v>0</v>
      </c>
      <c r="N78" s="65">
        <f t="shared" si="27"/>
        <v>0</v>
      </c>
      <c r="O78" s="77"/>
    </row>
    <row r="79" spans="1:15" s="14" customFormat="1" ht="17.45" hidden="1" customHeight="1">
      <c r="A79" s="72"/>
      <c r="B79" s="490" t="s">
        <v>514</v>
      </c>
      <c r="C79" s="486"/>
      <c r="D79" s="71"/>
      <c r="E79" s="482">
        <f t="shared" ref="E79:M79" si="28">ROUND(SUM(D78*E16+E78*E17)/12,4)</f>
        <v>0</v>
      </c>
      <c r="F79" s="482">
        <f t="shared" si="28"/>
        <v>0</v>
      </c>
      <c r="G79" s="482">
        <f t="shared" si="28"/>
        <v>0</v>
      </c>
      <c r="H79" s="482">
        <f t="shared" si="28"/>
        <v>0</v>
      </c>
      <c r="I79" s="482">
        <f t="shared" si="28"/>
        <v>0</v>
      </c>
      <c r="J79" s="482">
        <f t="shared" si="28"/>
        <v>0</v>
      </c>
      <c r="K79" s="482">
        <f t="shared" si="28"/>
        <v>0</v>
      </c>
      <c r="L79" s="482">
        <f t="shared" si="28"/>
        <v>0</v>
      </c>
      <c r="M79" s="482">
        <f t="shared" si="28"/>
        <v>0</v>
      </c>
      <c r="N79" s="482">
        <f>ROUND(SUM(M78*N16+N78*N17)/12,4)</f>
        <v>0</v>
      </c>
      <c r="O79" s="487"/>
    </row>
    <row r="80" spans="1:15" s="14" customFormat="1" ht="17.45" hidden="1" customHeight="1">
      <c r="A80" s="72"/>
      <c r="B80" s="479"/>
      <c r="C80" s="486"/>
      <c r="D80" s="71"/>
      <c r="E80" s="482"/>
      <c r="F80" s="482"/>
      <c r="G80" s="482"/>
      <c r="H80" s="482"/>
      <c r="I80" s="482"/>
      <c r="J80" s="482"/>
      <c r="K80" s="482"/>
      <c r="L80" s="482"/>
      <c r="M80" s="482"/>
      <c r="N80" s="482"/>
      <c r="O80" s="487"/>
    </row>
    <row r="81" spans="1:15" s="64" customFormat="1" ht="17.45" hidden="1" customHeight="1">
      <c r="A81" s="62"/>
      <c r="B81" s="601">
        <f>'1.  LRAMVA Summary'!B38</f>
        <v>0</v>
      </c>
      <c r="C81" s="803">
        <f>'2. LRAMVA Threshold'!M43</f>
        <v>0</v>
      </c>
      <c r="D81" s="46"/>
      <c r="E81" s="46"/>
      <c r="F81" s="46"/>
      <c r="G81" s="46"/>
      <c r="H81" s="46"/>
      <c r="I81" s="46"/>
      <c r="J81" s="46"/>
      <c r="K81" s="46"/>
      <c r="L81" s="46"/>
      <c r="M81" s="46"/>
      <c r="N81" s="46"/>
      <c r="O81" s="69"/>
    </row>
    <row r="82" spans="1:15" s="18" customFormat="1" ht="17.45" hidden="1" customHeight="1" outlineLevel="1">
      <c r="A82" s="4"/>
      <c r="B82" s="533" t="s">
        <v>511</v>
      </c>
      <c r="C82" s="801"/>
      <c r="D82" s="46"/>
      <c r="E82" s="46"/>
      <c r="F82" s="46"/>
      <c r="G82" s="46"/>
      <c r="H82" s="46"/>
      <c r="I82" s="46"/>
      <c r="J82" s="46"/>
      <c r="K82" s="46"/>
      <c r="L82" s="46"/>
      <c r="M82" s="46"/>
      <c r="N82" s="46"/>
      <c r="O82" s="69"/>
    </row>
    <row r="83" spans="1:15" s="18" customFormat="1" ht="17.45" hidden="1" customHeight="1" outlineLevel="1">
      <c r="A83" s="4"/>
      <c r="B83" s="533" t="s">
        <v>512</v>
      </c>
      <c r="C83" s="801"/>
      <c r="D83" s="46"/>
      <c r="E83" s="46"/>
      <c r="F83" s="46"/>
      <c r="G83" s="46"/>
      <c r="H83" s="46"/>
      <c r="I83" s="46"/>
      <c r="J83" s="46"/>
      <c r="K83" s="46"/>
      <c r="L83" s="46"/>
      <c r="M83" s="46"/>
      <c r="N83" s="46"/>
      <c r="O83" s="69"/>
    </row>
    <row r="84" spans="1:15" s="18" customFormat="1" ht="17.45" hidden="1" customHeight="1" outlineLevel="1">
      <c r="A84" s="4"/>
      <c r="B84" s="533" t="s">
        <v>490</v>
      </c>
      <c r="C84" s="801"/>
      <c r="D84" s="46"/>
      <c r="E84" s="46"/>
      <c r="F84" s="46"/>
      <c r="G84" s="46"/>
      <c r="H84" s="46"/>
      <c r="I84" s="46"/>
      <c r="J84" s="46"/>
      <c r="K84" s="46"/>
      <c r="L84" s="46"/>
      <c r="M84" s="46"/>
      <c r="N84" s="46"/>
      <c r="O84" s="69"/>
    </row>
    <row r="85" spans="1:15" s="18" customFormat="1" ht="17.45" hidden="1" customHeight="1">
      <c r="A85" s="4"/>
      <c r="B85" s="533" t="s">
        <v>513</v>
      </c>
      <c r="C85" s="804"/>
      <c r="D85" s="65">
        <f>SUM(D81:D84)</f>
        <v>0</v>
      </c>
      <c r="E85" s="65">
        <f>SUM(E81:E84)</f>
        <v>0</v>
      </c>
      <c r="F85" s="65">
        <f t="shared" ref="F85:N85" si="29">SUM(F81:F84)</f>
        <v>0</v>
      </c>
      <c r="G85" s="65">
        <f t="shared" si="29"/>
        <v>0</v>
      </c>
      <c r="H85" s="65">
        <f t="shared" si="29"/>
        <v>0</v>
      </c>
      <c r="I85" s="65">
        <f t="shared" si="29"/>
        <v>0</v>
      </c>
      <c r="J85" s="65">
        <f t="shared" si="29"/>
        <v>0</v>
      </c>
      <c r="K85" s="65">
        <f t="shared" si="29"/>
        <v>0</v>
      </c>
      <c r="L85" s="65">
        <f t="shared" si="29"/>
        <v>0</v>
      </c>
      <c r="M85" s="65">
        <f t="shared" si="29"/>
        <v>0</v>
      </c>
      <c r="N85" s="65">
        <f t="shared" si="29"/>
        <v>0</v>
      </c>
      <c r="O85" s="77"/>
    </row>
    <row r="86" spans="1:15" s="14" customFormat="1" ht="17.45" hidden="1" customHeight="1">
      <c r="A86" s="72"/>
      <c r="B86" s="490" t="s">
        <v>514</v>
      </c>
      <c r="C86" s="486"/>
      <c r="D86" s="71"/>
      <c r="E86" s="482">
        <f t="shared" ref="E86:N86" si="30">ROUND(SUM(D85*E16+E85*E17)/12,4)</f>
        <v>0</v>
      </c>
      <c r="F86" s="482">
        <f t="shared" si="30"/>
        <v>0</v>
      </c>
      <c r="G86" s="482">
        <f t="shared" si="30"/>
        <v>0</v>
      </c>
      <c r="H86" s="482">
        <f t="shared" si="30"/>
        <v>0</v>
      </c>
      <c r="I86" s="482">
        <f t="shared" si="30"/>
        <v>0</v>
      </c>
      <c r="J86" s="482">
        <f t="shared" si="30"/>
        <v>0</v>
      </c>
      <c r="K86" s="482">
        <f t="shared" si="30"/>
        <v>0</v>
      </c>
      <c r="L86" s="482">
        <f t="shared" si="30"/>
        <v>0</v>
      </c>
      <c r="M86" s="482">
        <f t="shared" si="30"/>
        <v>0</v>
      </c>
      <c r="N86" s="482">
        <f t="shared" si="30"/>
        <v>0</v>
      </c>
      <c r="O86" s="487"/>
    </row>
    <row r="87" spans="1:15" s="14" customFormat="1" ht="17.45" hidden="1" customHeight="1">
      <c r="A87" s="72"/>
      <c r="B87" s="479"/>
      <c r="C87" s="486"/>
      <c r="D87" s="71"/>
      <c r="E87" s="482"/>
      <c r="F87" s="482"/>
      <c r="G87" s="482"/>
      <c r="H87" s="482"/>
      <c r="I87" s="482"/>
      <c r="J87" s="482"/>
      <c r="K87" s="482"/>
      <c r="L87" s="482"/>
      <c r="M87" s="482"/>
      <c r="N87" s="482"/>
      <c r="O87" s="487"/>
    </row>
    <row r="88" spans="1:15" s="64" customFormat="1" ht="17.45" hidden="1" customHeight="1">
      <c r="A88" s="62"/>
      <c r="B88" s="601">
        <f>'1.  LRAMVA Summary'!B39</f>
        <v>0</v>
      </c>
      <c r="C88" s="803">
        <f>'2. LRAMVA Threshold'!N43</f>
        <v>0</v>
      </c>
      <c r="D88" s="46"/>
      <c r="E88" s="46"/>
      <c r="F88" s="46"/>
      <c r="G88" s="46"/>
      <c r="H88" s="46"/>
      <c r="I88" s="46"/>
      <c r="J88" s="46"/>
      <c r="K88" s="46"/>
      <c r="L88" s="46"/>
      <c r="M88" s="46"/>
      <c r="N88" s="46"/>
      <c r="O88" s="69"/>
    </row>
    <row r="89" spans="1:15" s="18" customFormat="1" ht="17.45" hidden="1" customHeight="1" outlineLevel="1">
      <c r="A89" s="4"/>
      <c r="B89" s="533" t="s">
        <v>511</v>
      </c>
      <c r="C89" s="801"/>
      <c r="D89" s="46"/>
      <c r="E89" s="46"/>
      <c r="F89" s="46"/>
      <c r="G89" s="46"/>
      <c r="H89" s="46"/>
      <c r="I89" s="46"/>
      <c r="J89" s="46"/>
      <c r="K89" s="46"/>
      <c r="L89" s="46"/>
      <c r="M89" s="46"/>
      <c r="N89" s="46"/>
      <c r="O89" s="69"/>
    </row>
    <row r="90" spans="1:15" s="18" customFormat="1" ht="17.45" hidden="1" customHeight="1" outlineLevel="1">
      <c r="A90" s="4"/>
      <c r="B90" s="533" t="s">
        <v>512</v>
      </c>
      <c r="C90" s="801"/>
      <c r="D90" s="46"/>
      <c r="E90" s="46"/>
      <c r="F90" s="46"/>
      <c r="G90" s="46"/>
      <c r="H90" s="46"/>
      <c r="I90" s="46"/>
      <c r="J90" s="46"/>
      <c r="K90" s="46"/>
      <c r="L90" s="46"/>
      <c r="M90" s="46"/>
      <c r="N90" s="46"/>
      <c r="O90" s="69"/>
    </row>
    <row r="91" spans="1:15" s="18" customFormat="1" ht="17.45" hidden="1" customHeight="1" outlineLevel="1">
      <c r="A91" s="4"/>
      <c r="B91" s="533" t="s">
        <v>490</v>
      </c>
      <c r="C91" s="801"/>
      <c r="D91" s="46"/>
      <c r="E91" s="46"/>
      <c r="F91" s="46"/>
      <c r="G91" s="46"/>
      <c r="H91" s="46"/>
      <c r="I91" s="46"/>
      <c r="J91" s="46"/>
      <c r="K91" s="46"/>
      <c r="L91" s="46"/>
      <c r="M91" s="46"/>
      <c r="N91" s="46"/>
      <c r="O91" s="69"/>
    </row>
    <row r="92" spans="1:15" s="18" customFormat="1" ht="17.45" hidden="1" customHeight="1">
      <c r="A92" s="4"/>
      <c r="B92" s="533" t="s">
        <v>513</v>
      </c>
      <c r="C92" s="804"/>
      <c r="D92" s="65">
        <f>SUM(D88:D91)</f>
        <v>0</v>
      </c>
      <c r="E92" s="65">
        <f>SUM(E88:E91)</f>
        <v>0</v>
      </c>
      <c r="F92" s="65">
        <f t="shared" ref="F92:N92" si="31">SUM(F88:F91)</f>
        <v>0</v>
      </c>
      <c r="G92" s="65">
        <f t="shared" si="31"/>
        <v>0</v>
      </c>
      <c r="H92" s="65">
        <f t="shared" si="31"/>
        <v>0</v>
      </c>
      <c r="I92" s="65">
        <f t="shared" si="31"/>
        <v>0</v>
      </c>
      <c r="J92" s="65">
        <f t="shared" si="31"/>
        <v>0</v>
      </c>
      <c r="K92" s="65">
        <f t="shared" si="31"/>
        <v>0</v>
      </c>
      <c r="L92" s="65">
        <f t="shared" si="31"/>
        <v>0</v>
      </c>
      <c r="M92" s="65">
        <f t="shared" si="31"/>
        <v>0</v>
      </c>
      <c r="N92" s="65">
        <f t="shared" si="31"/>
        <v>0</v>
      </c>
      <c r="O92" s="77"/>
    </row>
    <row r="93" spans="1:15" s="14" customFormat="1" ht="17.45" hidden="1" customHeight="1">
      <c r="A93" s="72"/>
      <c r="B93" s="490" t="s">
        <v>514</v>
      </c>
      <c r="C93" s="486"/>
      <c r="D93" s="71"/>
      <c r="E93" s="482">
        <f t="shared" ref="E93:M93" si="32">ROUND(SUM(D92*E16+E92*E17)/12,4)</f>
        <v>0</v>
      </c>
      <c r="F93" s="482">
        <f t="shared" si="32"/>
        <v>0</v>
      </c>
      <c r="G93" s="482">
        <f t="shared" si="32"/>
        <v>0</v>
      </c>
      <c r="H93" s="482">
        <f t="shared" si="32"/>
        <v>0</v>
      </c>
      <c r="I93" s="482">
        <f t="shared" si="32"/>
        <v>0</v>
      </c>
      <c r="J93" s="482">
        <f t="shared" si="32"/>
        <v>0</v>
      </c>
      <c r="K93" s="482">
        <f t="shared" si="32"/>
        <v>0</v>
      </c>
      <c r="L93" s="482">
        <f t="shared" si="32"/>
        <v>0</v>
      </c>
      <c r="M93" s="482">
        <f t="shared" si="32"/>
        <v>0</v>
      </c>
      <c r="N93" s="482">
        <f>ROUND(SUM(M92*N16+N92*N17)/12,4)</f>
        <v>0</v>
      </c>
      <c r="O93" s="487"/>
    </row>
    <row r="94" spans="1:15" s="14" customFormat="1" ht="17.45" hidden="1" customHeight="1">
      <c r="A94" s="72"/>
      <c r="B94" s="479"/>
      <c r="C94" s="486"/>
      <c r="D94" s="71"/>
      <c r="E94" s="482"/>
      <c r="F94" s="482"/>
      <c r="G94" s="482"/>
      <c r="H94" s="482"/>
      <c r="I94" s="482"/>
      <c r="J94" s="482"/>
      <c r="K94" s="482"/>
      <c r="L94" s="482"/>
      <c r="M94" s="482"/>
      <c r="N94" s="482"/>
      <c r="O94" s="487"/>
    </row>
    <row r="95" spans="1:15" s="64" customFormat="1" ht="17.45" hidden="1" customHeight="1">
      <c r="A95" s="62"/>
      <c r="B95" s="601">
        <f>'1.  LRAMVA Summary'!B40</f>
        <v>0</v>
      </c>
      <c r="C95" s="803">
        <f>'2. LRAMVA Threshold'!O43</f>
        <v>0</v>
      </c>
      <c r="D95" s="46"/>
      <c r="E95" s="46"/>
      <c r="F95" s="46"/>
      <c r="G95" s="46"/>
      <c r="H95" s="46"/>
      <c r="I95" s="46"/>
      <c r="J95" s="46"/>
      <c r="K95" s="46"/>
      <c r="L95" s="46"/>
      <c r="M95" s="46"/>
      <c r="N95" s="46"/>
      <c r="O95" s="69"/>
    </row>
    <row r="96" spans="1:15" s="18" customFormat="1" ht="17.45" hidden="1" customHeight="1" outlineLevel="1">
      <c r="A96" s="4"/>
      <c r="B96" s="533" t="s">
        <v>511</v>
      </c>
      <c r="C96" s="801"/>
      <c r="D96" s="46"/>
      <c r="E96" s="46"/>
      <c r="F96" s="46"/>
      <c r="G96" s="46"/>
      <c r="H96" s="46"/>
      <c r="I96" s="46"/>
      <c r="J96" s="46"/>
      <c r="K96" s="46"/>
      <c r="L96" s="46"/>
      <c r="M96" s="46"/>
      <c r="N96" s="46"/>
      <c r="O96" s="69"/>
    </row>
    <row r="97" spans="1:15" s="18" customFormat="1" ht="17.45" hidden="1" customHeight="1" outlineLevel="1">
      <c r="A97" s="4"/>
      <c r="B97" s="533" t="s">
        <v>512</v>
      </c>
      <c r="C97" s="801"/>
      <c r="D97" s="46"/>
      <c r="E97" s="46"/>
      <c r="F97" s="46"/>
      <c r="G97" s="46"/>
      <c r="H97" s="46"/>
      <c r="I97" s="46"/>
      <c r="J97" s="46"/>
      <c r="K97" s="46"/>
      <c r="L97" s="46"/>
      <c r="M97" s="46"/>
      <c r="N97" s="46"/>
      <c r="O97" s="69"/>
    </row>
    <row r="98" spans="1:15" s="18" customFormat="1" ht="17.45" hidden="1" customHeight="1" outlineLevel="1">
      <c r="A98" s="4"/>
      <c r="B98" s="533" t="s">
        <v>490</v>
      </c>
      <c r="C98" s="801"/>
      <c r="D98" s="46"/>
      <c r="E98" s="46"/>
      <c r="F98" s="46"/>
      <c r="G98" s="46"/>
      <c r="H98" s="46"/>
      <c r="I98" s="46"/>
      <c r="J98" s="46"/>
      <c r="K98" s="46"/>
      <c r="L98" s="46"/>
      <c r="M98" s="46"/>
      <c r="N98" s="46"/>
      <c r="O98" s="69"/>
    </row>
    <row r="99" spans="1:15" s="18" customFormat="1" ht="17.45" hidden="1" customHeight="1">
      <c r="A99" s="4"/>
      <c r="B99" s="533" t="s">
        <v>513</v>
      </c>
      <c r="C99" s="804"/>
      <c r="D99" s="65">
        <f>SUM(D95:D98)</f>
        <v>0</v>
      </c>
      <c r="E99" s="65">
        <f>SUM(E95:E98)</f>
        <v>0</v>
      </c>
      <c r="F99" s="65">
        <f t="shared" ref="F99:N99" si="33">SUM(F95:F98)</f>
        <v>0</v>
      </c>
      <c r="G99" s="65">
        <f t="shared" si="33"/>
        <v>0</v>
      </c>
      <c r="H99" s="65">
        <f t="shared" si="33"/>
        <v>0</v>
      </c>
      <c r="I99" s="65">
        <f t="shared" si="33"/>
        <v>0</v>
      </c>
      <c r="J99" s="65">
        <f t="shared" si="33"/>
        <v>0</v>
      </c>
      <c r="K99" s="65">
        <f t="shared" si="33"/>
        <v>0</v>
      </c>
      <c r="L99" s="65">
        <f t="shared" si="33"/>
        <v>0</v>
      </c>
      <c r="M99" s="65">
        <f t="shared" si="33"/>
        <v>0</v>
      </c>
      <c r="N99" s="65">
        <f t="shared" si="33"/>
        <v>0</v>
      </c>
      <c r="O99" s="77"/>
    </row>
    <row r="100" spans="1:15" s="14" customFormat="1" ht="17.45" hidden="1" customHeight="1">
      <c r="A100" s="72"/>
      <c r="B100" s="490" t="s">
        <v>514</v>
      </c>
      <c r="C100" s="486"/>
      <c r="D100" s="71"/>
      <c r="E100" s="482">
        <f t="shared" ref="E100:M100" si="34">ROUND(SUM(D99*E16+E99*E17)/12,4)</f>
        <v>0</v>
      </c>
      <c r="F100" s="482">
        <f t="shared" si="34"/>
        <v>0</v>
      </c>
      <c r="G100" s="482">
        <f t="shared" si="34"/>
        <v>0</v>
      </c>
      <c r="H100" s="482">
        <f t="shared" si="34"/>
        <v>0</v>
      </c>
      <c r="I100" s="482">
        <f t="shared" si="34"/>
        <v>0</v>
      </c>
      <c r="J100" s="482">
        <f t="shared" si="34"/>
        <v>0</v>
      </c>
      <c r="K100" s="482">
        <f t="shared" si="34"/>
        <v>0</v>
      </c>
      <c r="L100" s="482">
        <f t="shared" si="34"/>
        <v>0</v>
      </c>
      <c r="M100" s="482">
        <f t="shared" si="34"/>
        <v>0</v>
      </c>
      <c r="N100" s="482">
        <f>ROUND(SUM(M99*N16+N99*N17)/12,4)</f>
        <v>0</v>
      </c>
      <c r="O100" s="487"/>
    </row>
    <row r="101" spans="1:15" s="14" customFormat="1" ht="17.45" hidden="1" customHeight="1">
      <c r="A101" s="72"/>
      <c r="B101" s="479"/>
      <c r="C101" s="486"/>
      <c r="D101" s="71"/>
      <c r="E101" s="482"/>
      <c r="F101" s="482"/>
      <c r="G101" s="482"/>
      <c r="H101" s="482"/>
      <c r="I101" s="482"/>
      <c r="J101" s="482"/>
      <c r="K101" s="482"/>
      <c r="L101" s="482"/>
      <c r="M101" s="482"/>
      <c r="N101" s="482"/>
      <c r="O101" s="487"/>
    </row>
    <row r="102" spans="1:15" s="64" customFormat="1" ht="17.45" hidden="1" customHeight="1">
      <c r="A102" s="62"/>
      <c r="B102" s="601">
        <f>'1.  LRAMVA Summary'!B41</f>
        <v>0</v>
      </c>
      <c r="C102" s="803">
        <f>'2. LRAMVA Threshold'!P43</f>
        <v>0</v>
      </c>
      <c r="D102" s="46"/>
      <c r="E102" s="46"/>
      <c r="F102" s="46"/>
      <c r="G102" s="46"/>
      <c r="H102" s="46"/>
      <c r="I102" s="46"/>
      <c r="J102" s="46"/>
      <c r="K102" s="46"/>
      <c r="L102" s="46"/>
      <c r="M102" s="46"/>
      <c r="N102" s="46"/>
      <c r="O102" s="69"/>
    </row>
    <row r="103" spans="1:15" s="18" customFormat="1" ht="17.45" hidden="1" customHeight="1" outlineLevel="1">
      <c r="A103" s="4"/>
      <c r="B103" s="533" t="s">
        <v>511</v>
      </c>
      <c r="C103" s="801"/>
      <c r="D103" s="46"/>
      <c r="E103" s="46"/>
      <c r="F103" s="46"/>
      <c r="G103" s="46"/>
      <c r="H103" s="46"/>
      <c r="I103" s="46"/>
      <c r="J103" s="46"/>
      <c r="K103" s="46"/>
      <c r="L103" s="46"/>
      <c r="M103" s="46"/>
      <c r="N103" s="46"/>
      <c r="O103" s="69"/>
    </row>
    <row r="104" spans="1:15" s="18" customFormat="1" ht="17.45" hidden="1" customHeight="1" outlineLevel="1">
      <c r="A104" s="4"/>
      <c r="B104" s="533" t="s">
        <v>512</v>
      </c>
      <c r="C104" s="801"/>
      <c r="D104" s="46"/>
      <c r="E104" s="46"/>
      <c r="F104" s="46"/>
      <c r="G104" s="46"/>
      <c r="H104" s="46"/>
      <c r="I104" s="46"/>
      <c r="J104" s="46"/>
      <c r="K104" s="46"/>
      <c r="L104" s="46"/>
      <c r="M104" s="46"/>
      <c r="N104" s="46"/>
      <c r="O104" s="69"/>
    </row>
    <row r="105" spans="1:15" s="18" customFormat="1" ht="17.45" hidden="1" customHeight="1" outlineLevel="1">
      <c r="A105" s="4"/>
      <c r="B105" s="533" t="s">
        <v>490</v>
      </c>
      <c r="C105" s="801"/>
      <c r="D105" s="46"/>
      <c r="E105" s="46"/>
      <c r="F105" s="46"/>
      <c r="G105" s="46"/>
      <c r="H105" s="46"/>
      <c r="I105" s="46"/>
      <c r="J105" s="46"/>
      <c r="K105" s="46"/>
      <c r="L105" s="46"/>
      <c r="M105" s="46"/>
      <c r="N105" s="46"/>
      <c r="O105" s="69"/>
    </row>
    <row r="106" spans="1:15" s="18" customFormat="1" ht="17.45" hidden="1" customHeight="1">
      <c r="A106" s="4"/>
      <c r="B106" s="533" t="s">
        <v>513</v>
      </c>
      <c r="C106" s="804"/>
      <c r="D106" s="65">
        <f>SUM(D102:D105)</f>
        <v>0</v>
      </c>
      <c r="E106" s="65">
        <f>SUM(E102:E105)</f>
        <v>0</v>
      </c>
      <c r="F106" s="65">
        <f>SUM(F102:F105)</f>
        <v>0</v>
      </c>
      <c r="G106" s="65">
        <f t="shared" ref="G106:N106" si="35">SUM(G102:G105)</f>
        <v>0</v>
      </c>
      <c r="H106" s="65">
        <f t="shared" si="35"/>
        <v>0</v>
      </c>
      <c r="I106" s="65">
        <f t="shared" si="35"/>
        <v>0</v>
      </c>
      <c r="J106" s="65">
        <f t="shared" si="35"/>
        <v>0</v>
      </c>
      <c r="K106" s="65">
        <f t="shared" si="35"/>
        <v>0</v>
      </c>
      <c r="L106" s="65">
        <f t="shared" si="35"/>
        <v>0</v>
      </c>
      <c r="M106" s="65">
        <f t="shared" si="35"/>
        <v>0</v>
      </c>
      <c r="N106" s="65">
        <f t="shared" si="35"/>
        <v>0</v>
      </c>
      <c r="O106" s="77"/>
    </row>
    <row r="107" spans="1:15" s="14" customFormat="1" ht="17.45" hidden="1" customHeight="1">
      <c r="A107" s="72"/>
      <c r="B107" s="490" t="s">
        <v>514</v>
      </c>
      <c r="C107" s="486"/>
      <c r="D107" s="71"/>
      <c r="E107" s="482">
        <f t="shared" ref="E107:M107" si="36">ROUND(SUM(D106*E16+E106*E17)/12,4)</f>
        <v>0</v>
      </c>
      <c r="F107" s="482">
        <f t="shared" si="36"/>
        <v>0</v>
      </c>
      <c r="G107" s="482">
        <f t="shared" si="36"/>
        <v>0</v>
      </c>
      <c r="H107" s="482">
        <f t="shared" si="36"/>
        <v>0</v>
      </c>
      <c r="I107" s="482">
        <f t="shared" si="36"/>
        <v>0</v>
      </c>
      <c r="J107" s="482">
        <f t="shared" si="36"/>
        <v>0</v>
      </c>
      <c r="K107" s="482">
        <f t="shared" si="36"/>
        <v>0</v>
      </c>
      <c r="L107" s="482">
        <f t="shared" si="36"/>
        <v>0</v>
      </c>
      <c r="M107" s="482">
        <f t="shared" si="36"/>
        <v>0</v>
      </c>
      <c r="N107" s="482">
        <f>ROUND(SUM(M106*N16+N106*N17)/12,4)</f>
        <v>0</v>
      </c>
      <c r="O107" s="487"/>
    </row>
    <row r="108" spans="1:15" s="14" customFormat="1" ht="17.45" hidden="1" customHeight="1">
      <c r="A108" s="72"/>
      <c r="B108" s="479"/>
      <c r="C108" s="486"/>
      <c r="D108" s="71"/>
      <c r="E108" s="482"/>
      <c r="F108" s="482"/>
      <c r="G108" s="482"/>
      <c r="H108" s="482"/>
      <c r="I108" s="482"/>
      <c r="J108" s="482"/>
      <c r="K108" s="482"/>
      <c r="L108" s="482"/>
      <c r="M108" s="482"/>
      <c r="N108" s="482"/>
      <c r="O108" s="487"/>
    </row>
    <row r="109" spans="1:15" s="64" customFormat="1" ht="17.45" hidden="1" customHeight="1">
      <c r="A109" s="62"/>
      <c r="B109" s="601">
        <f>'1.  LRAMVA Summary'!B42</f>
        <v>0</v>
      </c>
      <c r="C109" s="803">
        <f>'2. LRAMVA Threshold'!Q43</f>
        <v>0</v>
      </c>
      <c r="D109" s="46"/>
      <c r="E109" s="46"/>
      <c r="F109" s="46"/>
      <c r="G109" s="46"/>
      <c r="H109" s="46"/>
      <c r="I109" s="46"/>
      <c r="J109" s="46"/>
      <c r="K109" s="46"/>
      <c r="L109" s="46"/>
      <c r="M109" s="46"/>
      <c r="N109" s="46"/>
      <c r="O109" s="69"/>
    </row>
    <row r="110" spans="1:15" s="18" customFormat="1" ht="17.45" hidden="1" customHeight="1" outlineLevel="1">
      <c r="A110" s="4"/>
      <c r="B110" s="533" t="s">
        <v>511</v>
      </c>
      <c r="C110" s="801"/>
      <c r="D110" s="46"/>
      <c r="E110" s="46"/>
      <c r="F110" s="46"/>
      <c r="G110" s="46"/>
      <c r="H110" s="46"/>
      <c r="I110" s="46"/>
      <c r="J110" s="46"/>
      <c r="K110" s="46"/>
      <c r="L110" s="46"/>
      <c r="M110" s="46"/>
      <c r="N110" s="46"/>
      <c r="O110" s="69"/>
    </row>
    <row r="111" spans="1:15" s="18" customFormat="1" ht="17.45" hidden="1" customHeight="1" outlineLevel="1">
      <c r="A111" s="4"/>
      <c r="B111" s="533" t="s">
        <v>512</v>
      </c>
      <c r="C111" s="801"/>
      <c r="D111" s="46"/>
      <c r="E111" s="46"/>
      <c r="F111" s="46"/>
      <c r="G111" s="46"/>
      <c r="H111" s="46"/>
      <c r="I111" s="46"/>
      <c r="J111" s="46"/>
      <c r="K111" s="46"/>
      <c r="L111" s="46"/>
      <c r="M111" s="46"/>
      <c r="N111" s="46"/>
      <c r="O111" s="69"/>
    </row>
    <row r="112" spans="1:15" s="18" customFormat="1" ht="17.45" hidden="1" customHeight="1" outlineLevel="1">
      <c r="A112" s="4"/>
      <c r="B112" s="533" t="s">
        <v>490</v>
      </c>
      <c r="C112" s="801"/>
      <c r="D112" s="46"/>
      <c r="E112" s="46"/>
      <c r="F112" s="46"/>
      <c r="G112" s="46"/>
      <c r="H112" s="46"/>
      <c r="I112" s="46"/>
      <c r="J112" s="46"/>
      <c r="K112" s="46"/>
      <c r="L112" s="46"/>
      <c r="M112" s="46"/>
      <c r="N112" s="46"/>
      <c r="O112" s="69"/>
    </row>
    <row r="113" spans="1:17" s="18" customFormat="1" ht="17.45" hidden="1" customHeight="1">
      <c r="A113" s="4"/>
      <c r="B113" s="533" t="s">
        <v>513</v>
      </c>
      <c r="C113" s="804"/>
      <c r="D113" s="65">
        <f>SUM(D109:D112)</f>
        <v>0</v>
      </c>
      <c r="E113" s="65">
        <f>SUM(E109:E112)</f>
        <v>0</v>
      </c>
      <c r="F113" s="65">
        <f>SUM(F109:F112)</f>
        <v>0</v>
      </c>
      <c r="G113" s="65">
        <f>SUM(G109:G112)</f>
        <v>0</v>
      </c>
      <c r="H113" s="65">
        <f t="shared" ref="H113:N113" si="37">SUM(H109:H112)</f>
        <v>0</v>
      </c>
      <c r="I113" s="65">
        <f t="shared" si="37"/>
        <v>0</v>
      </c>
      <c r="J113" s="65">
        <f t="shared" si="37"/>
        <v>0</v>
      </c>
      <c r="K113" s="65">
        <f t="shared" si="37"/>
        <v>0</v>
      </c>
      <c r="L113" s="65">
        <f t="shared" si="37"/>
        <v>0</v>
      </c>
      <c r="M113" s="65">
        <f t="shared" si="37"/>
        <v>0</v>
      </c>
      <c r="N113" s="65">
        <f t="shared" si="37"/>
        <v>0</v>
      </c>
      <c r="O113" s="77"/>
    </row>
    <row r="114" spans="1:17" s="14" customFormat="1" ht="17.45" hidden="1" customHeight="1">
      <c r="A114" s="72"/>
      <c r="B114" s="490" t="s">
        <v>514</v>
      </c>
      <c r="C114" s="486"/>
      <c r="D114" s="71"/>
      <c r="E114" s="482">
        <f t="shared" ref="E114:M114" si="38">ROUND(SUM(D113*E16+E113*E17)/12,4)</f>
        <v>0</v>
      </c>
      <c r="F114" s="482">
        <f t="shared" si="38"/>
        <v>0</v>
      </c>
      <c r="G114" s="482">
        <f t="shared" si="38"/>
        <v>0</v>
      </c>
      <c r="H114" s="482">
        <f t="shared" si="38"/>
        <v>0</v>
      </c>
      <c r="I114" s="482">
        <f t="shared" si="38"/>
        <v>0</v>
      </c>
      <c r="J114" s="482">
        <f t="shared" si="38"/>
        <v>0</v>
      </c>
      <c r="K114" s="482">
        <f t="shared" si="38"/>
        <v>0</v>
      </c>
      <c r="L114" s="482">
        <f t="shared" si="38"/>
        <v>0</v>
      </c>
      <c r="M114" s="482">
        <f t="shared" si="38"/>
        <v>0</v>
      </c>
      <c r="N114" s="482">
        <f>ROUND(SUM(M113*N16+N113*N17)/12,4)</f>
        <v>0</v>
      </c>
      <c r="O114" s="487"/>
    </row>
    <row r="115" spans="1:17" s="70" customFormat="1" ht="17.45" hidden="1" customHeight="1">
      <c r="A115" s="72"/>
      <c r="B115" s="74"/>
      <c r="C115" s="81"/>
      <c r="D115" s="75"/>
      <c r="E115" s="75"/>
      <c r="F115" s="75"/>
      <c r="G115" s="75"/>
      <c r="H115" s="75"/>
      <c r="I115" s="75"/>
      <c r="J115" s="75"/>
      <c r="K115" s="493"/>
      <c r="L115" s="494"/>
      <c r="M115" s="494"/>
      <c r="N115" s="494"/>
      <c r="O115" s="495"/>
    </row>
    <row r="116" spans="1:17" s="3" customFormat="1" ht="17.45" customHeight="1">
      <c r="A116" s="4"/>
      <c r="B116" s="496" t="s">
        <v>606</v>
      </c>
      <c r="C116" s="98"/>
      <c r="D116" s="497"/>
      <c r="E116" s="497"/>
      <c r="F116" s="497"/>
      <c r="G116" s="497"/>
      <c r="H116" s="497"/>
      <c r="I116" s="497"/>
      <c r="J116" s="497"/>
      <c r="K116" s="497"/>
      <c r="L116" s="497"/>
      <c r="M116" s="497"/>
      <c r="N116" s="497"/>
      <c r="O116" s="497"/>
    </row>
    <row r="119" spans="1:17" ht="17.45" customHeight="1">
      <c r="B119" s="118" t="s">
        <v>484</v>
      </c>
      <c r="J119" s="18"/>
    </row>
    <row r="120" spans="1:17" s="14" customFormat="1" ht="74.25" customHeight="1">
      <c r="A120" s="72"/>
      <c r="B120" s="808" t="s">
        <v>663</v>
      </c>
      <c r="C120" s="808"/>
      <c r="D120" s="808"/>
      <c r="E120" s="808"/>
      <c r="F120" s="808"/>
      <c r="G120" s="808"/>
      <c r="H120" s="808"/>
      <c r="I120" s="808"/>
      <c r="J120" s="808"/>
      <c r="K120" s="808"/>
      <c r="L120" s="808"/>
      <c r="M120" s="808"/>
      <c r="N120" s="808"/>
      <c r="O120" s="808"/>
      <c r="P120" s="808"/>
    </row>
    <row r="121" spans="1:17" s="18" customFormat="1" ht="17.45" customHeight="1">
      <c r="A121" s="4"/>
      <c r="B121" s="118"/>
      <c r="C121" s="78"/>
    </row>
    <row r="122" spans="1:17" ht="39.75" customHeight="1">
      <c r="B122" s="244" t="s">
        <v>234</v>
      </c>
      <c r="C122" s="244" t="str">
        <f>'1.  LRAMVA Summary'!D52</f>
        <v>Residential</v>
      </c>
      <c r="D122" s="244" t="str">
        <f>'1.  LRAMVA Summary'!E52</f>
        <v>GS&lt;50 kW</v>
      </c>
      <c r="E122" s="244" t="str">
        <f>'1.  LRAMVA Summary'!F52</f>
        <v>GS 50 to 999 kW</v>
      </c>
      <c r="F122" s="244" t="str">
        <f>'1.  LRAMVA Summary'!G52</f>
        <v>GS&gt;1000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ht="17.45" customHeight="1">
      <c r="A123" s="91"/>
      <c r="B123" s="582"/>
      <c r="C123" s="583" t="str">
        <f>'1.  LRAMVA Summary'!D53</f>
        <v>kWh</v>
      </c>
      <c r="D123" s="583" t="str">
        <f>'1.  LRAMVA Summary'!E53</f>
        <v>kWh</v>
      </c>
      <c r="E123" s="583" t="str">
        <f>'1.  LRAMVA Summary'!F53</f>
        <v>kW</v>
      </c>
      <c r="F123" s="583" t="str">
        <f>'1.  LRAMVA Summary'!G53</f>
        <v>kW</v>
      </c>
      <c r="G123" s="583">
        <f>'1.  LRAMVA Summary'!H53</f>
        <v>0</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ht="17.45" customHeight="1">
      <c r="B124" s="498">
        <v>2011</v>
      </c>
      <c r="C124" s="678">
        <f t="shared" ref="C124:C129" si="39">HLOOKUP(B124,$E$15:$O$114,9,FALSE)</f>
        <v>2.0899999999999998E-2</v>
      </c>
      <c r="D124" s="679">
        <f>HLOOKUP(B124,$E$15:$O$114,16,FALSE)</f>
        <v>1.35E-2</v>
      </c>
      <c r="E124" s="680">
        <f>HLOOKUP(B124,$E$15:$O$114,23,FALSE)</f>
        <v>2.4354</v>
      </c>
      <c r="F124" s="679">
        <f>HLOOKUP(B124,$E$15:$O$114,30,FALSE)</f>
        <v>2.1543000000000001</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ht="17.45" customHeight="1">
      <c r="B125" s="499">
        <v>2012</v>
      </c>
      <c r="C125" s="681">
        <f t="shared" si="39"/>
        <v>2.1899999999999999E-2</v>
      </c>
      <c r="D125" s="682">
        <f>HLOOKUP(B125,$E$15:$O$114,16,FALSE)</f>
        <v>1.4200000000000001E-2</v>
      </c>
      <c r="E125" s="683">
        <f>HLOOKUP(B125,$E$15:$O$114,23,FALSE)</f>
        <v>2.6753999999999998</v>
      </c>
      <c r="F125" s="682">
        <f>HLOOKUP(B125,$E$15:$O$114,30,FALSE)</f>
        <v>2.4584999999999999</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40">HLOOKUP(B125,$E$15:$O$114,100,FALSE)</f>
        <v>0</v>
      </c>
    </row>
    <row r="126" spans="1:17" ht="17.45" customHeight="1">
      <c r="B126" s="499">
        <v>2013</v>
      </c>
      <c r="C126" s="681">
        <f t="shared" si="39"/>
        <v>2.1999999999999999E-2</v>
      </c>
      <c r="D126" s="682">
        <f t="shared" ref="D126:D133" si="41">HLOOKUP(B126,$E$15:$O$114,16,FALSE)</f>
        <v>1.43E-2</v>
      </c>
      <c r="E126" s="683">
        <f t="shared" ref="E126:E133" si="42">HLOOKUP(B126,$E$15:$O$114,23,FALSE)</f>
        <v>2.5790000000000002</v>
      </c>
      <c r="F126" s="682">
        <f t="shared" ref="F126:F133" si="43">HLOOKUP(B126,$E$15:$O$114,30,FALSE)</f>
        <v>2.6476999999999999</v>
      </c>
      <c r="G126" s="683">
        <f t="shared" ref="G126:G132" si="44">HLOOKUP(B126,$E$15:$O$114,37,FALSE)</f>
        <v>0</v>
      </c>
      <c r="H126" s="682">
        <f t="shared" ref="H126:H133" si="45">HLOOKUP(B126,$E$15:$O$114,44,FALSE)</f>
        <v>0</v>
      </c>
      <c r="I126" s="683">
        <f t="shared" ref="I126:I133" si="46">HLOOKUP(B126,$E$15:$O$114,51,FALSE)</f>
        <v>0</v>
      </c>
      <c r="J126" s="683">
        <f t="shared" ref="J126:J133" si="47">HLOOKUP(B126,$E$15:$O$114,58,FALSE)</f>
        <v>0</v>
      </c>
      <c r="K126" s="683">
        <f t="shared" ref="K126:K133" si="48">HLOOKUP(B126,$E$15:$O$114,65,FALSE)</f>
        <v>0</v>
      </c>
      <c r="L126" s="683">
        <f>HLOOKUP(B126,$E$15:$O$114,72,FALSE)</f>
        <v>0</v>
      </c>
      <c r="M126" s="683">
        <f t="shared" ref="M126:M133" si="49">HLOOKUP(B126,$E$15:$O$114,79,FALSE)</f>
        <v>0</v>
      </c>
      <c r="N126" s="683">
        <f t="shared" ref="N126:N133" si="50">HLOOKUP(B126,$E$15:$O$114,86,FALSE)</f>
        <v>0</v>
      </c>
      <c r="O126" s="683">
        <f t="shared" ref="O126:O133" si="51">HLOOKUP(B126,$E$15:$O$114,93,FALSE)</f>
        <v>0</v>
      </c>
      <c r="P126" s="683">
        <f t="shared" si="40"/>
        <v>0</v>
      </c>
    </row>
    <row r="127" spans="1:17" ht="17.45" customHeight="1">
      <c r="B127" s="499">
        <v>2014</v>
      </c>
      <c r="C127" s="681">
        <f t="shared" si="39"/>
        <v>2.2100000000000002E-2</v>
      </c>
      <c r="D127" s="682">
        <f>HLOOKUP(B127,$E$15:$O$114,16,FALSE)</f>
        <v>1.44E-2</v>
      </c>
      <c r="E127" s="683">
        <f>HLOOKUP(B127,$E$15:$O$114,23,FALSE)</f>
        <v>2.5684</v>
      </c>
      <c r="F127" s="682">
        <f>HLOOKUP(B127,$E$15:$O$114,30,FALSE)</f>
        <v>2.7299000000000002</v>
      </c>
      <c r="G127" s="683">
        <f>HLOOKUP(B127,$E$15:$O$114,37,FALSE)</f>
        <v>0</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ht="17.45" customHeight="1">
      <c r="B128" s="499">
        <v>2015</v>
      </c>
      <c r="C128" s="681">
        <f t="shared" si="39"/>
        <v>2.2100000000000002E-2</v>
      </c>
      <c r="D128" s="682">
        <f t="shared" si="41"/>
        <v>1.44E-2</v>
      </c>
      <c r="E128" s="683">
        <f t="shared" si="42"/>
        <v>2.5605000000000002</v>
      </c>
      <c r="F128" s="682">
        <f t="shared" si="43"/>
        <v>2.7214999999999998</v>
      </c>
      <c r="G128" s="683">
        <f t="shared" si="44"/>
        <v>0</v>
      </c>
      <c r="H128" s="682">
        <f t="shared" si="45"/>
        <v>0</v>
      </c>
      <c r="I128" s="683">
        <f t="shared" si="46"/>
        <v>0</v>
      </c>
      <c r="J128" s="683">
        <f t="shared" si="47"/>
        <v>0</v>
      </c>
      <c r="K128" s="683">
        <f t="shared" si="48"/>
        <v>0</v>
      </c>
      <c r="L128" s="683">
        <f t="shared" ref="L128:L133" si="52">HLOOKUP(B128,$E$15:$O$114,72,FALSE)</f>
        <v>0</v>
      </c>
      <c r="M128" s="683">
        <f t="shared" si="49"/>
        <v>0</v>
      </c>
      <c r="N128" s="683">
        <f t="shared" si="50"/>
        <v>0</v>
      </c>
      <c r="O128" s="683">
        <f t="shared" si="51"/>
        <v>0</v>
      </c>
      <c r="P128" s="683">
        <f t="shared" si="40"/>
        <v>0</v>
      </c>
    </row>
    <row r="129" spans="2:16" ht="17.45" customHeight="1">
      <c r="B129" s="499">
        <v>2016</v>
      </c>
      <c r="C129" s="681">
        <f t="shared" si="39"/>
        <v>1.7999999999999999E-2</v>
      </c>
      <c r="D129" s="682">
        <f t="shared" si="41"/>
        <v>1.43E-2</v>
      </c>
      <c r="E129" s="683">
        <f t="shared" si="42"/>
        <v>2.5518999999999998</v>
      </c>
      <c r="F129" s="682">
        <f t="shared" si="43"/>
        <v>2.7124000000000001</v>
      </c>
      <c r="G129" s="683">
        <f t="shared" si="44"/>
        <v>0</v>
      </c>
      <c r="H129" s="682">
        <f t="shared" si="45"/>
        <v>0</v>
      </c>
      <c r="I129" s="683">
        <f t="shared" si="46"/>
        <v>0</v>
      </c>
      <c r="J129" s="683">
        <f t="shared" si="47"/>
        <v>0</v>
      </c>
      <c r="K129" s="683">
        <f t="shared" si="48"/>
        <v>0</v>
      </c>
      <c r="L129" s="683">
        <f t="shared" si="52"/>
        <v>0</v>
      </c>
      <c r="M129" s="683">
        <f t="shared" si="49"/>
        <v>0</v>
      </c>
      <c r="N129" s="683">
        <f t="shared" si="50"/>
        <v>0</v>
      </c>
      <c r="O129" s="683">
        <f t="shared" si="51"/>
        <v>0</v>
      </c>
      <c r="P129" s="683">
        <f t="shared" si="40"/>
        <v>0</v>
      </c>
    </row>
    <row r="130" spans="2:16" ht="17.45" customHeight="1">
      <c r="B130" s="499">
        <v>2017</v>
      </c>
      <c r="C130" s="681">
        <f>HLOOKUP(B130,$E$15:$O$114,9,FALSE)</f>
        <v>1.32E-2</v>
      </c>
      <c r="D130" s="682">
        <f t="shared" si="41"/>
        <v>1.43E-2</v>
      </c>
      <c r="E130" s="683">
        <f t="shared" si="42"/>
        <v>2.5518999999999998</v>
      </c>
      <c r="F130" s="682">
        <f t="shared" si="43"/>
        <v>2.7124000000000001</v>
      </c>
      <c r="G130" s="683">
        <f t="shared" si="44"/>
        <v>0</v>
      </c>
      <c r="H130" s="682">
        <f t="shared" si="45"/>
        <v>0</v>
      </c>
      <c r="I130" s="683">
        <f t="shared" si="46"/>
        <v>0</v>
      </c>
      <c r="J130" s="683">
        <f t="shared" si="47"/>
        <v>0</v>
      </c>
      <c r="K130" s="683">
        <f t="shared" si="48"/>
        <v>0</v>
      </c>
      <c r="L130" s="683">
        <f t="shared" si="52"/>
        <v>0</v>
      </c>
      <c r="M130" s="683">
        <f t="shared" si="49"/>
        <v>0</v>
      </c>
      <c r="N130" s="683">
        <f t="shared" si="50"/>
        <v>0</v>
      </c>
      <c r="O130" s="683">
        <f t="shared" si="51"/>
        <v>0</v>
      </c>
      <c r="P130" s="683">
        <f t="shared" si="40"/>
        <v>0</v>
      </c>
    </row>
    <row r="131" spans="2:16" ht="17.45" customHeight="1">
      <c r="B131" s="499">
        <v>2018</v>
      </c>
      <c r="C131" s="681">
        <f t="shared" ref="C131:C132" si="53">HLOOKUP(B131,$E$15:$O$114,9,FALSE)</f>
        <v>8.8000000000000005E-3</v>
      </c>
      <c r="D131" s="682">
        <f t="shared" si="41"/>
        <v>1.43E-2</v>
      </c>
      <c r="E131" s="683">
        <f t="shared" si="42"/>
        <v>2.5518999999999998</v>
      </c>
      <c r="F131" s="682">
        <f t="shared" si="43"/>
        <v>2.7124000000000001</v>
      </c>
      <c r="G131" s="683">
        <f t="shared" si="44"/>
        <v>0</v>
      </c>
      <c r="H131" s="682">
        <f t="shared" si="45"/>
        <v>0</v>
      </c>
      <c r="I131" s="683">
        <f t="shared" si="46"/>
        <v>0</v>
      </c>
      <c r="J131" s="683">
        <f t="shared" si="47"/>
        <v>0</v>
      </c>
      <c r="K131" s="683">
        <f t="shared" si="48"/>
        <v>0</v>
      </c>
      <c r="L131" s="683">
        <f t="shared" si="52"/>
        <v>0</v>
      </c>
      <c r="M131" s="683">
        <f t="shared" si="49"/>
        <v>0</v>
      </c>
      <c r="N131" s="683">
        <f t="shared" si="50"/>
        <v>0</v>
      </c>
      <c r="O131" s="683">
        <f t="shared" si="51"/>
        <v>0</v>
      </c>
      <c r="P131" s="683">
        <f t="shared" si="40"/>
        <v>0</v>
      </c>
    </row>
    <row r="132" spans="2:16" ht="17.45" customHeight="1">
      <c r="B132" s="499">
        <v>2019</v>
      </c>
      <c r="C132" s="681">
        <f t="shared" si="53"/>
        <v>4.4999999999999997E-3</v>
      </c>
      <c r="D132" s="682">
        <f t="shared" si="41"/>
        <v>1.43E-2</v>
      </c>
      <c r="E132" s="683">
        <f t="shared" si="42"/>
        <v>2.5518999999999998</v>
      </c>
      <c r="F132" s="682">
        <f t="shared" si="43"/>
        <v>2.7124000000000001</v>
      </c>
      <c r="G132" s="683">
        <f t="shared" si="44"/>
        <v>0</v>
      </c>
      <c r="H132" s="682">
        <f t="shared" si="45"/>
        <v>0</v>
      </c>
      <c r="I132" s="683">
        <f t="shared" si="46"/>
        <v>0</v>
      </c>
      <c r="J132" s="683">
        <f t="shared" si="47"/>
        <v>0</v>
      </c>
      <c r="K132" s="683">
        <f t="shared" si="48"/>
        <v>0</v>
      </c>
      <c r="L132" s="683">
        <f t="shared" si="52"/>
        <v>0</v>
      </c>
      <c r="M132" s="683">
        <f t="shared" si="49"/>
        <v>0</v>
      </c>
      <c r="N132" s="683">
        <f t="shared" si="50"/>
        <v>0</v>
      </c>
      <c r="O132" s="683">
        <f t="shared" si="51"/>
        <v>0</v>
      </c>
      <c r="P132" s="683">
        <f t="shared" si="40"/>
        <v>0</v>
      </c>
    </row>
    <row r="133" spans="2:16" ht="17.45" customHeight="1">
      <c r="B133" s="500">
        <v>2020</v>
      </c>
      <c r="C133" s="684">
        <f>HLOOKUP(B133,$E$15:$O$114,9,FALSE)</f>
        <v>0</v>
      </c>
      <c r="D133" s="685">
        <f t="shared" si="41"/>
        <v>1.4500000000000001E-2</v>
      </c>
      <c r="E133" s="686">
        <f t="shared" si="42"/>
        <v>2.5777000000000001</v>
      </c>
      <c r="F133" s="685">
        <f t="shared" si="43"/>
        <v>2.7397999999999998</v>
      </c>
      <c r="G133" s="686">
        <f>HLOOKUP(B133,$E$15:$O$114,37,FALSE)</f>
        <v>0</v>
      </c>
      <c r="H133" s="685">
        <f t="shared" si="45"/>
        <v>0</v>
      </c>
      <c r="I133" s="686">
        <f t="shared" si="46"/>
        <v>0</v>
      </c>
      <c r="J133" s="686">
        <f t="shared" si="47"/>
        <v>0</v>
      </c>
      <c r="K133" s="686">
        <f t="shared" si="48"/>
        <v>0</v>
      </c>
      <c r="L133" s="686">
        <f t="shared" si="52"/>
        <v>0</v>
      </c>
      <c r="M133" s="686">
        <f t="shared" si="49"/>
        <v>0</v>
      </c>
      <c r="N133" s="686">
        <f t="shared" si="50"/>
        <v>0</v>
      </c>
      <c r="O133" s="686">
        <f t="shared" si="51"/>
        <v>0</v>
      </c>
      <c r="P133" s="686">
        <f t="shared" si="40"/>
        <v>0</v>
      </c>
    </row>
    <row r="134" spans="2:16" ht="17.45" customHeight="1">
      <c r="B134" s="496" t="s">
        <v>622</v>
      </c>
      <c r="C134" s="595"/>
      <c r="D134" s="596"/>
      <c r="E134" s="597"/>
      <c r="F134" s="596"/>
      <c r="G134" s="596"/>
      <c r="H134" s="596"/>
      <c r="I134" s="596"/>
      <c r="J134" s="596"/>
      <c r="K134" s="596"/>
      <c r="L134" s="596"/>
      <c r="M134" s="596"/>
      <c r="N134" s="596"/>
      <c r="O134" s="596"/>
      <c r="P134" s="596"/>
    </row>
    <row r="136" spans="2:16" ht="17.45" customHeight="1">
      <c r="B136" s="58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zoomScale="90" zoomScaleNormal="90" zoomScaleSheetLayoutView="40" zoomScalePageLayoutView="85" workbookViewId="0">
      <selection activeCell="G520" sqref="G520"/>
    </sheetView>
  </sheetViews>
  <sheetFormatPr defaultColWidth="9" defaultRowHeight="14.25" outlineLevelRow="1" outlineLevelCol="1"/>
  <cols>
    <col min="1" max="1" width="4.5703125" style="506" customWidth="1"/>
    <col min="2" max="2" width="43.5703125" style="254" customWidth="1"/>
    <col min="3" max="3" width="14" style="254" customWidth="1"/>
    <col min="4" max="4" width="18" style="253" customWidth="1"/>
    <col min="5" max="6" width="10.42578125" style="253" customWidth="1" outlineLevel="1"/>
    <col min="7" max="13" width="10.140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2"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05" t="s">
        <v>551</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2" t="s">
        <v>505</v>
      </c>
      <c r="C7" s="821" t="s">
        <v>623</v>
      </c>
      <c r="D7" s="821"/>
      <c r="E7" s="821"/>
      <c r="F7" s="821"/>
      <c r="G7" s="821"/>
      <c r="H7" s="821"/>
      <c r="I7" s="821"/>
      <c r="J7" s="821"/>
      <c r="K7" s="821"/>
      <c r="L7" s="821"/>
      <c r="M7" s="821"/>
      <c r="N7" s="821"/>
      <c r="O7" s="821"/>
      <c r="P7" s="821"/>
      <c r="Q7" s="821"/>
      <c r="R7" s="821"/>
      <c r="S7" s="821"/>
      <c r="T7" s="821"/>
      <c r="U7" s="821"/>
      <c r="V7" s="821"/>
      <c r="W7" s="821"/>
      <c r="X7" s="821"/>
      <c r="Y7" s="603"/>
      <c r="Z7" s="603"/>
      <c r="AA7" s="603"/>
      <c r="AB7" s="603"/>
      <c r="AC7" s="603"/>
      <c r="AD7" s="603"/>
      <c r="AE7" s="270"/>
      <c r="AF7" s="270"/>
      <c r="AG7" s="270"/>
      <c r="AH7" s="270"/>
      <c r="AI7" s="270"/>
      <c r="AJ7" s="270"/>
      <c r="AK7" s="270"/>
      <c r="AL7" s="270"/>
    </row>
    <row r="8" spans="1:39" s="271" customFormat="1" ht="58.5" customHeight="1">
      <c r="A8" s="506"/>
      <c r="B8" s="822"/>
      <c r="C8" s="821" t="s">
        <v>564</v>
      </c>
      <c r="D8" s="821"/>
      <c r="E8" s="821"/>
      <c r="F8" s="821"/>
      <c r="G8" s="821"/>
      <c r="H8" s="821"/>
      <c r="I8" s="821"/>
      <c r="J8" s="821"/>
      <c r="K8" s="821"/>
      <c r="L8" s="821"/>
      <c r="M8" s="821"/>
      <c r="N8" s="821"/>
      <c r="O8" s="821"/>
      <c r="P8" s="821"/>
      <c r="Q8" s="821"/>
      <c r="R8" s="821"/>
      <c r="S8" s="821"/>
      <c r="T8" s="821"/>
      <c r="U8" s="821"/>
      <c r="V8" s="821"/>
      <c r="W8" s="821"/>
      <c r="X8" s="821"/>
      <c r="Y8" s="603"/>
      <c r="Z8" s="603"/>
      <c r="AA8" s="603"/>
      <c r="AB8" s="603"/>
      <c r="AC8" s="603"/>
      <c r="AD8" s="603"/>
      <c r="AE8" s="272"/>
      <c r="AF8" s="255"/>
      <c r="AG8" s="255"/>
      <c r="AH8" s="255"/>
      <c r="AI8" s="255"/>
      <c r="AJ8" s="255"/>
      <c r="AK8" s="255"/>
      <c r="AL8" s="255"/>
      <c r="AM8" s="256"/>
    </row>
    <row r="9" spans="1:39" s="271" customFormat="1" ht="57.75" customHeight="1">
      <c r="A9" s="506"/>
      <c r="B9" s="273"/>
      <c r="C9" s="821" t="s">
        <v>563</v>
      </c>
      <c r="D9" s="821"/>
      <c r="E9" s="821"/>
      <c r="F9" s="821"/>
      <c r="G9" s="821"/>
      <c r="H9" s="821"/>
      <c r="I9" s="821"/>
      <c r="J9" s="821"/>
      <c r="K9" s="821"/>
      <c r="L9" s="821"/>
      <c r="M9" s="821"/>
      <c r="N9" s="821"/>
      <c r="O9" s="821"/>
      <c r="P9" s="821"/>
      <c r="Q9" s="821"/>
      <c r="R9" s="821"/>
      <c r="S9" s="821"/>
      <c r="T9" s="821"/>
      <c r="U9" s="821"/>
      <c r="V9" s="821"/>
      <c r="W9" s="821"/>
      <c r="X9" s="821"/>
      <c r="Y9" s="603"/>
      <c r="Z9" s="603"/>
      <c r="AA9" s="603"/>
      <c r="AB9" s="603"/>
      <c r="AC9" s="603"/>
      <c r="AD9" s="603"/>
      <c r="AE9" s="272"/>
      <c r="AF9" s="255"/>
      <c r="AG9" s="255"/>
      <c r="AH9" s="255"/>
      <c r="AI9" s="255"/>
      <c r="AJ9" s="255"/>
      <c r="AK9" s="255"/>
      <c r="AL9" s="255"/>
      <c r="AM9" s="256"/>
    </row>
    <row r="10" spans="1:39" ht="41.25" customHeight="1">
      <c r="B10" s="275"/>
      <c r="C10" s="821" t="s">
        <v>625</v>
      </c>
      <c r="D10" s="821"/>
      <c r="E10" s="821"/>
      <c r="F10" s="821"/>
      <c r="G10" s="821"/>
      <c r="H10" s="821"/>
      <c r="I10" s="821"/>
      <c r="J10" s="821"/>
      <c r="K10" s="821"/>
      <c r="L10" s="821"/>
      <c r="M10" s="821"/>
      <c r="N10" s="821"/>
      <c r="O10" s="821"/>
      <c r="P10" s="821"/>
      <c r="Q10" s="821"/>
      <c r="R10" s="821"/>
      <c r="S10" s="821"/>
      <c r="T10" s="821"/>
      <c r="U10" s="821"/>
      <c r="V10" s="821"/>
      <c r="W10" s="821"/>
      <c r="X10" s="821"/>
      <c r="Y10" s="603"/>
      <c r="Z10" s="603"/>
      <c r="AA10" s="603"/>
      <c r="AB10" s="603"/>
      <c r="AC10" s="603"/>
      <c r="AD10" s="603"/>
      <c r="AE10" s="272"/>
      <c r="AF10" s="276"/>
      <c r="AG10" s="276"/>
      <c r="AH10" s="276"/>
      <c r="AI10" s="276"/>
      <c r="AJ10" s="276"/>
      <c r="AK10" s="276"/>
      <c r="AL10" s="276"/>
    </row>
    <row r="11" spans="1:39" ht="53.25" customHeight="1">
      <c r="C11" s="821" t="s">
        <v>612</v>
      </c>
      <c r="D11" s="821"/>
      <c r="E11" s="821"/>
      <c r="F11" s="821"/>
      <c r="G11" s="821"/>
      <c r="H11" s="821"/>
      <c r="I11" s="821"/>
      <c r="J11" s="821"/>
      <c r="K11" s="821"/>
      <c r="L11" s="821"/>
      <c r="M11" s="821"/>
      <c r="N11" s="821"/>
      <c r="O11" s="821"/>
      <c r="P11" s="821"/>
      <c r="Q11" s="821"/>
      <c r="R11" s="821"/>
      <c r="S11" s="821"/>
      <c r="T11" s="821"/>
      <c r="U11" s="821"/>
      <c r="V11" s="821"/>
      <c r="W11" s="821"/>
      <c r="X11" s="821"/>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2" t="s">
        <v>527</v>
      </c>
      <c r="C13" s="588" t="s">
        <v>522</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822"/>
      <c r="C14" s="588" t="s">
        <v>523</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524</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525</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812" t="s">
        <v>211</v>
      </c>
      <c r="C19" s="814" t="s">
        <v>33</v>
      </c>
      <c r="D19" s="284" t="s">
        <v>422</v>
      </c>
      <c r="E19" s="816" t="s">
        <v>209</v>
      </c>
      <c r="F19" s="817"/>
      <c r="G19" s="817"/>
      <c r="H19" s="817"/>
      <c r="I19" s="817"/>
      <c r="J19" s="817"/>
      <c r="K19" s="817"/>
      <c r="L19" s="817"/>
      <c r="M19" s="818"/>
      <c r="N19" s="819" t="s">
        <v>213</v>
      </c>
      <c r="O19" s="284" t="s">
        <v>423</v>
      </c>
      <c r="P19" s="816" t="s">
        <v>212</v>
      </c>
      <c r="Q19" s="817"/>
      <c r="R19" s="817"/>
      <c r="S19" s="817"/>
      <c r="T19" s="817"/>
      <c r="U19" s="817"/>
      <c r="V19" s="817"/>
      <c r="W19" s="817"/>
      <c r="X19" s="818"/>
      <c r="Y19" s="809" t="s">
        <v>243</v>
      </c>
      <c r="Z19" s="810"/>
      <c r="AA19" s="810"/>
      <c r="AB19" s="810"/>
      <c r="AC19" s="810"/>
      <c r="AD19" s="810"/>
      <c r="AE19" s="810"/>
      <c r="AF19" s="810"/>
      <c r="AG19" s="810"/>
      <c r="AH19" s="810"/>
      <c r="AI19" s="810"/>
      <c r="AJ19" s="810"/>
      <c r="AK19" s="810"/>
      <c r="AL19" s="810"/>
      <c r="AM19" s="811"/>
    </row>
    <row r="20" spans="1:39" s="283" customFormat="1" ht="59.25" customHeight="1">
      <c r="A20" s="506"/>
      <c r="B20" s="813"/>
      <c r="C20" s="815"/>
      <c r="D20" s="285">
        <v>2011</v>
      </c>
      <c r="E20" s="285">
        <v>2012</v>
      </c>
      <c r="F20" s="285">
        <v>2013</v>
      </c>
      <c r="G20" s="285">
        <v>2014</v>
      </c>
      <c r="H20" s="285">
        <v>2015</v>
      </c>
      <c r="I20" s="285">
        <v>2016</v>
      </c>
      <c r="J20" s="285">
        <v>2017</v>
      </c>
      <c r="K20" s="285">
        <v>2018</v>
      </c>
      <c r="L20" s="285">
        <v>2019</v>
      </c>
      <c r="M20" s="285">
        <v>2020</v>
      </c>
      <c r="N20" s="82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999 kW</v>
      </c>
      <c r="AB20" s="286" t="str">
        <f>'1.  LRAMVA Summary'!G52</f>
        <v>GS&gt;1000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v>64845.989289882542</v>
      </c>
      <c r="E22" s="295">
        <v>64845.989289882542</v>
      </c>
      <c r="F22" s="295">
        <v>64845.989289882542</v>
      </c>
      <c r="G22" s="295">
        <v>64441.956951358705</v>
      </c>
      <c r="H22" s="295">
        <v>44352.295398180795</v>
      </c>
      <c r="I22" s="295">
        <v>0</v>
      </c>
      <c r="J22" s="295">
        <v>0</v>
      </c>
      <c r="K22" s="295">
        <v>0</v>
      </c>
      <c r="L22" s="295">
        <v>0</v>
      </c>
      <c r="M22" s="295">
        <v>0</v>
      </c>
      <c r="N22" s="291"/>
      <c r="O22" s="295">
        <v>9.4595166591586164</v>
      </c>
      <c r="P22" s="295">
        <v>9.4595166591586164</v>
      </c>
      <c r="Q22" s="295">
        <v>9.4595166591586164</v>
      </c>
      <c r="R22" s="295">
        <v>9.0077074990997072</v>
      </c>
      <c r="S22" s="295">
        <v>5.831427528796854</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6"/>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B23" si="0">AA22</f>
        <v>0</v>
      </c>
      <c r="AB23" s="411">
        <f t="shared" si="0"/>
        <v>0</v>
      </c>
      <c r="AC23" s="411">
        <f t="shared" ref="AC23:AL23" si="1">AC22</f>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outlineLevel="1">
      <c r="A24" s="508"/>
      <c r="B24" s="298"/>
      <c r="C24" s="299"/>
      <c r="D24" s="299"/>
      <c r="E24" s="299"/>
      <c r="F24" s="299"/>
      <c r="G24" s="299"/>
      <c r="H24" s="299"/>
      <c r="I24" s="299"/>
      <c r="J24" s="299"/>
      <c r="K24" s="299"/>
      <c r="L24" s="299"/>
      <c r="M24" s="299"/>
      <c r="O24" s="299"/>
      <c r="P24" s="299"/>
      <c r="Q24" s="299"/>
      <c r="R24" s="299"/>
      <c r="S24" s="299"/>
      <c r="T24" s="299"/>
      <c r="U24" s="299"/>
      <c r="V24" s="299"/>
      <c r="W24" s="299"/>
      <c r="X24" s="299"/>
      <c r="Y24" s="413"/>
      <c r="Z24" s="413"/>
      <c r="AA24" s="413"/>
      <c r="AB24" s="413"/>
      <c r="AC24" s="413"/>
      <c r="AD24" s="413"/>
      <c r="AE24" s="413"/>
      <c r="AF24" s="413"/>
      <c r="AG24" s="413"/>
      <c r="AH24" s="413"/>
      <c r="AI24" s="413"/>
      <c r="AJ24" s="413"/>
      <c r="AK24" s="413"/>
      <c r="AL24" s="413"/>
      <c r="AM24" s="302"/>
    </row>
    <row r="25" spans="1:39" s="283" customFormat="1" ht="15" outlineLevel="1">
      <c r="A25" s="506">
        <v>2</v>
      </c>
      <c r="B25" s="294" t="s">
        <v>2</v>
      </c>
      <c r="C25" s="291" t="s">
        <v>25</v>
      </c>
      <c r="D25" s="295">
        <v>1782.0127251237957</v>
      </c>
      <c r="E25" s="295">
        <v>1782.0127251237957</v>
      </c>
      <c r="F25" s="295">
        <v>1782.0127251237957</v>
      </c>
      <c r="G25" s="295">
        <v>1204.5174828040131</v>
      </c>
      <c r="H25" s="295">
        <v>0</v>
      </c>
      <c r="I25" s="295">
        <v>0</v>
      </c>
      <c r="J25" s="295">
        <v>0</v>
      </c>
      <c r="K25" s="295">
        <v>0</v>
      </c>
      <c r="L25" s="295">
        <v>0</v>
      </c>
      <c r="M25" s="295">
        <v>0</v>
      </c>
      <c r="N25" s="291"/>
      <c r="O25" s="295">
        <v>1.3213172827263524</v>
      </c>
      <c r="P25" s="295">
        <v>1.3213172827263524</v>
      </c>
      <c r="Q25" s="295">
        <v>1.3213172827263524</v>
      </c>
      <c r="R25" s="295">
        <v>0.67553323156894141</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6"/>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B26" si="2">AA25</f>
        <v>0</v>
      </c>
      <c r="AB26" s="411">
        <f t="shared" si="2"/>
        <v>0</v>
      </c>
      <c r="AC26" s="411">
        <f t="shared" ref="AC26:AL26" si="3">AC25</f>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outlineLevel="1">
      <c r="A27" s="508"/>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6">
        <v>3</v>
      </c>
      <c r="B28" s="294" t="s">
        <v>3</v>
      </c>
      <c r="C28" s="291" t="s">
        <v>25</v>
      </c>
      <c r="D28" s="295">
        <v>239662.64215267586</v>
      </c>
      <c r="E28" s="295">
        <v>239662.64215267586</v>
      </c>
      <c r="F28" s="295">
        <v>239662.64215267586</v>
      </c>
      <c r="G28" s="295">
        <v>239662.64215267586</v>
      </c>
      <c r="H28" s="295">
        <v>239662.64215267586</v>
      </c>
      <c r="I28" s="295">
        <v>239662.64215267586</v>
      </c>
      <c r="J28" s="295">
        <v>239662.64215267586</v>
      </c>
      <c r="K28" s="295">
        <v>239662.64215267586</v>
      </c>
      <c r="L28" s="295">
        <v>239662.64215267586</v>
      </c>
      <c r="M28" s="295">
        <v>239662.64215267586</v>
      </c>
      <c r="N28" s="291"/>
      <c r="O28" s="295">
        <v>128.17974421427368</v>
      </c>
      <c r="P28" s="295">
        <v>128.17974421427368</v>
      </c>
      <c r="Q28" s="295">
        <v>128.17974421427368</v>
      </c>
      <c r="R28" s="295">
        <v>128.17974421427368</v>
      </c>
      <c r="S28" s="295">
        <v>128.17974421427368</v>
      </c>
      <c r="T28" s="295">
        <v>128.17974421427368</v>
      </c>
      <c r="U28" s="295">
        <v>128.17974421427368</v>
      </c>
      <c r="V28" s="295">
        <v>128.17974421427368</v>
      </c>
      <c r="W28" s="295">
        <v>128.17974421427368</v>
      </c>
      <c r="X28" s="295">
        <v>128.17974421427368</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6"/>
      <c r="B29" s="294" t="s">
        <v>214</v>
      </c>
      <c r="C29" s="291" t="s">
        <v>163</v>
      </c>
      <c r="D29" s="295">
        <v>-36329.44896936282</v>
      </c>
      <c r="E29" s="295">
        <v>-36329.44896936282</v>
      </c>
      <c r="F29" s="295">
        <v>-36329.44896936282</v>
      </c>
      <c r="G29" s="295">
        <v>-36329.44896936282</v>
      </c>
      <c r="H29" s="295">
        <v>-36329.44896936282</v>
      </c>
      <c r="I29" s="295">
        <v>-36329.44896936282</v>
      </c>
      <c r="J29" s="295">
        <v>-36329.44896936282</v>
      </c>
      <c r="K29" s="295">
        <v>-36329.44896936282</v>
      </c>
      <c r="L29" s="295">
        <v>-36329.44896936282</v>
      </c>
      <c r="M29" s="295">
        <v>-36329.44896936282</v>
      </c>
      <c r="N29" s="468"/>
      <c r="O29" s="295">
        <v>-19.250288409871658</v>
      </c>
      <c r="P29" s="295">
        <v>-19.250288409871658</v>
      </c>
      <c r="Q29" s="295">
        <v>-19.250288409871658</v>
      </c>
      <c r="R29" s="295">
        <v>-19.250288409871658</v>
      </c>
      <c r="S29" s="295">
        <v>-19.250288409871658</v>
      </c>
      <c r="T29" s="295">
        <v>-19.250288409871658</v>
      </c>
      <c r="U29" s="295">
        <v>-19.250288409871658</v>
      </c>
      <c r="V29" s="295">
        <v>-19.250288409871658</v>
      </c>
      <c r="W29" s="295">
        <v>-19.250288409871658</v>
      </c>
      <c r="X29" s="295">
        <v>-19.250288409871658</v>
      </c>
      <c r="Y29" s="411">
        <f>Y28</f>
        <v>1</v>
      </c>
      <c r="Z29" s="411">
        <f>Z28</f>
        <v>0</v>
      </c>
      <c r="AA29" s="411">
        <f t="shared" ref="AA29:AB29" si="4">AA28</f>
        <v>0</v>
      </c>
      <c r="AB29" s="411">
        <f t="shared" si="4"/>
        <v>0</v>
      </c>
      <c r="AC29" s="411">
        <f t="shared" ref="AC29:AL29" si="5">AC28</f>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outlineLevel="1">
      <c r="A30" s="506"/>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6">
        <v>4</v>
      </c>
      <c r="B31" s="294" t="s">
        <v>4</v>
      </c>
      <c r="C31" s="291" t="s">
        <v>25</v>
      </c>
      <c r="D31" s="295">
        <v>47677.674622551458</v>
      </c>
      <c r="E31" s="295">
        <v>47677.674622551458</v>
      </c>
      <c r="F31" s="295">
        <v>47677.674622551458</v>
      </c>
      <c r="G31" s="295">
        <v>47677.674622551458</v>
      </c>
      <c r="H31" s="295">
        <v>43844.769604492445</v>
      </c>
      <c r="I31" s="295">
        <v>39657.482325516976</v>
      </c>
      <c r="J31" s="295">
        <v>31061.1251790389</v>
      </c>
      <c r="K31" s="295">
        <v>30861.154163377141</v>
      </c>
      <c r="L31" s="295">
        <v>38881.346460411638</v>
      </c>
      <c r="M31" s="295">
        <v>14809.493265857021</v>
      </c>
      <c r="N31" s="291"/>
      <c r="O31" s="295">
        <v>2.9366015665936365</v>
      </c>
      <c r="P31" s="295">
        <v>2.9366015665936365</v>
      </c>
      <c r="Q31" s="295">
        <v>2.9366015665936365</v>
      </c>
      <c r="R31" s="295">
        <v>2.9366015665936365</v>
      </c>
      <c r="S31" s="295">
        <v>2.7591267567929707</v>
      </c>
      <c r="T31" s="295">
        <v>2.5652430028477067</v>
      </c>
      <c r="U31" s="295">
        <v>2.1672063068268965</v>
      </c>
      <c r="V31" s="295">
        <v>2.144378565312997</v>
      </c>
      <c r="W31" s="295">
        <v>2.5157371290589272</v>
      </c>
      <c r="X31" s="295">
        <v>1.4011393117050921</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6"/>
      <c r="B32" s="294" t="s">
        <v>214</v>
      </c>
      <c r="C32" s="291" t="s">
        <v>163</v>
      </c>
      <c r="D32" s="295">
        <v>702.47361811728899</v>
      </c>
      <c r="E32" s="295">
        <v>702.47361811728899</v>
      </c>
      <c r="F32" s="295">
        <v>702.47361811728899</v>
      </c>
      <c r="G32" s="295">
        <v>702.47361811728899</v>
      </c>
      <c r="H32" s="295">
        <v>702.47361811728899</v>
      </c>
      <c r="I32" s="295">
        <v>641.83664258958311</v>
      </c>
      <c r="J32" s="295">
        <v>393.761231706562</v>
      </c>
      <c r="K32" s="295">
        <v>393.22511638307208</v>
      </c>
      <c r="L32" s="295">
        <v>393.22511638307208</v>
      </c>
      <c r="M32" s="295">
        <v>139.28608986504562</v>
      </c>
      <c r="N32" s="468"/>
      <c r="O32" s="295">
        <v>4.1026324137938365E-2</v>
      </c>
      <c r="P32" s="295">
        <v>4.1026324137938365E-2</v>
      </c>
      <c r="Q32" s="295">
        <v>4.1026324137938365E-2</v>
      </c>
      <c r="R32" s="295">
        <v>4.1026324137938365E-2</v>
      </c>
      <c r="S32" s="295">
        <v>4.1026324137938365E-2</v>
      </c>
      <c r="T32" s="295">
        <v>3.8218653285683087E-2</v>
      </c>
      <c r="U32" s="295">
        <v>2.6732029913789132E-2</v>
      </c>
      <c r="V32" s="295">
        <v>2.6670829534395299E-2</v>
      </c>
      <c r="W32" s="295">
        <v>2.6670829534395299E-2</v>
      </c>
      <c r="X32" s="295">
        <v>1.4912703460330617E-2</v>
      </c>
      <c r="Y32" s="411">
        <f>Y31</f>
        <v>1</v>
      </c>
      <c r="Z32" s="411">
        <f>Z31</f>
        <v>0</v>
      </c>
      <c r="AA32" s="411">
        <f t="shared" ref="AA32:AB32" si="6">AA31</f>
        <v>0</v>
      </c>
      <c r="AB32" s="411">
        <f t="shared" si="6"/>
        <v>0</v>
      </c>
      <c r="AC32" s="411">
        <f t="shared" ref="AC32:AL32" si="7">AC31</f>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outlineLevel="1">
      <c r="A33" s="506"/>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6">
        <v>5</v>
      </c>
      <c r="B34" s="294" t="s">
        <v>5</v>
      </c>
      <c r="C34" s="291" t="s">
        <v>25</v>
      </c>
      <c r="D34" s="295">
        <v>74890.392375620038</v>
      </c>
      <c r="E34" s="295">
        <v>74890.392375620038</v>
      </c>
      <c r="F34" s="295">
        <v>74890.392375620038</v>
      </c>
      <c r="G34" s="295">
        <v>74890.392375620038</v>
      </c>
      <c r="H34" s="295">
        <v>68444.303342313171</v>
      </c>
      <c r="I34" s="295">
        <v>61402.222601690512</v>
      </c>
      <c r="J34" s="295">
        <v>46293.361547689339</v>
      </c>
      <c r="K34" s="295">
        <v>46124.485220789989</v>
      </c>
      <c r="L34" s="295">
        <v>59612.654994719509</v>
      </c>
      <c r="M34" s="295">
        <v>19129.181452406272</v>
      </c>
      <c r="N34" s="291"/>
      <c r="O34" s="295">
        <v>4.2850426033030269</v>
      </c>
      <c r="P34" s="295">
        <v>4.2850426033030269</v>
      </c>
      <c r="Q34" s="295">
        <v>4.2850426033030269</v>
      </c>
      <c r="R34" s="295">
        <v>4.2850426033030269</v>
      </c>
      <c r="S34" s="295">
        <v>3.986569664434422</v>
      </c>
      <c r="T34" s="295">
        <v>3.6605005512801831</v>
      </c>
      <c r="U34" s="295">
        <v>2.9609157117838372</v>
      </c>
      <c r="V34" s="295">
        <v>2.9416375922747799</v>
      </c>
      <c r="W34" s="295">
        <v>3.5661796442976246</v>
      </c>
      <c r="X34" s="295">
        <v>1.6916753888723932</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6"/>
      <c r="B35" s="294" t="s">
        <v>214</v>
      </c>
      <c r="C35" s="291" t="s">
        <v>163</v>
      </c>
      <c r="D35" s="295">
        <v>5564.1060703202447</v>
      </c>
      <c r="E35" s="295">
        <v>5564.1060703202447</v>
      </c>
      <c r="F35" s="295">
        <v>5564.1060703202447</v>
      </c>
      <c r="G35" s="295">
        <v>5564.1060703202447</v>
      </c>
      <c r="H35" s="295">
        <v>5564.1060703202447</v>
      </c>
      <c r="I35" s="295">
        <v>5056.1775447815689</v>
      </c>
      <c r="J35" s="295">
        <v>2729.7754242751971</v>
      </c>
      <c r="K35" s="295">
        <v>2729.2193015279217</v>
      </c>
      <c r="L35" s="295">
        <v>2729.2193015279217</v>
      </c>
      <c r="M35" s="295">
        <v>602.08690098308693</v>
      </c>
      <c r="N35" s="468"/>
      <c r="O35" s="295">
        <v>0.27487847861697712</v>
      </c>
      <c r="P35" s="295">
        <v>0.27487847861697712</v>
      </c>
      <c r="Q35" s="295">
        <v>0.27487847861697712</v>
      </c>
      <c r="R35" s="295">
        <v>0.27487847861697712</v>
      </c>
      <c r="S35" s="295">
        <v>0.27487847861697712</v>
      </c>
      <c r="T35" s="295">
        <v>0.25135988944307719</v>
      </c>
      <c r="U35" s="295">
        <v>0.14364060813779303</v>
      </c>
      <c r="V35" s="295">
        <v>0.14357712380591225</v>
      </c>
      <c r="W35" s="295">
        <v>0.14357712380591225</v>
      </c>
      <c r="X35" s="295">
        <v>4.5084618401042664E-2</v>
      </c>
      <c r="Y35" s="411">
        <f>Y34</f>
        <v>1</v>
      </c>
      <c r="Z35" s="411">
        <f>Z34</f>
        <v>0</v>
      </c>
      <c r="AA35" s="411">
        <f t="shared" ref="AA35:AB35" si="8">AA34</f>
        <v>0</v>
      </c>
      <c r="AB35" s="411">
        <f t="shared" si="8"/>
        <v>0</v>
      </c>
      <c r="AC35" s="411">
        <f t="shared" ref="AC35:AL35" si="9">AC34</f>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outlineLevel="1">
      <c r="A36" s="506"/>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6">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6"/>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B38" si="10">AA37</f>
        <v>0</v>
      </c>
      <c r="AB38" s="411">
        <f t="shared" si="10"/>
        <v>0</v>
      </c>
      <c r="AC38" s="411">
        <f t="shared" ref="AC38:AL38" si="11">AC37</f>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outlineLevel="1">
      <c r="A39" s="506"/>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6">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6"/>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B41" si="12">AA40</f>
        <v>0</v>
      </c>
      <c r="AB41" s="411">
        <f t="shared" si="12"/>
        <v>0</v>
      </c>
      <c r="AC41" s="411">
        <f t="shared" ref="AC41:AL41" si="13">AC40</f>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outlineLevel="1">
      <c r="A42" s="506"/>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6">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6"/>
      <c r="B44" s="294" t="s">
        <v>214</v>
      </c>
      <c r="C44" s="291" t="s">
        <v>163</v>
      </c>
      <c r="D44" s="295">
        <v>0</v>
      </c>
      <c r="E44" s="295">
        <v>0</v>
      </c>
      <c r="F44" s="295">
        <v>0</v>
      </c>
      <c r="G44" s="295">
        <v>0</v>
      </c>
      <c r="H44" s="295">
        <v>0</v>
      </c>
      <c r="I44" s="295">
        <v>0</v>
      </c>
      <c r="J44" s="295">
        <v>0</v>
      </c>
      <c r="K44" s="295">
        <v>0</v>
      </c>
      <c r="L44" s="295">
        <v>0</v>
      </c>
      <c r="M44" s="295">
        <v>0</v>
      </c>
      <c r="N44" s="291"/>
      <c r="O44" s="295">
        <v>0</v>
      </c>
      <c r="P44" s="295">
        <v>0</v>
      </c>
      <c r="Q44" s="295">
        <v>0</v>
      </c>
      <c r="R44" s="295">
        <v>49.323622</v>
      </c>
      <c r="S44" s="295">
        <v>0</v>
      </c>
      <c r="T44" s="295">
        <v>0</v>
      </c>
      <c r="U44" s="295">
        <v>0</v>
      </c>
      <c r="V44" s="295">
        <v>0</v>
      </c>
      <c r="W44" s="295">
        <v>0</v>
      </c>
      <c r="X44" s="295">
        <v>0</v>
      </c>
      <c r="Y44" s="411">
        <f>Y43</f>
        <v>1</v>
      </c>
      <c r="Z44" s="411">
        <f>Z43</f>
        <v>0</v>
      </c>
      <c r="AA44" s="411">
        <f t="shared" ref="AA44:AB44" si="14">AA43</f>
        <v>0</v>
      </c>
      <c r="AB44" s="411">
        <f t="shared" si="14"/>
        <v>0</v>
      </c>
      <c r="AC44" s="411">
        <f t="shared" ref="AC44:AL44" si="15">AC43</f>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outlineLevel="1">
      <c r="A45" s="506"/>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6">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 outlineLevel="1">
      <c r="A47" s="506"/>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1</v>
      </c>
      <c r="Z47" s="411">
        <f>Z46</f>
        <v>0</v>
      </c>
      <c r="AA47" s="411">
        <f t="shared" ref="AA47:AB47" si="16">AA46</f>
        <v>0</v>
      </c>
      <c r="AB47" s="411">
        <f t="shared" si="16"/>
        <v>0</v>
      </c>
      <c r="AC47" s="411">
        <f t="shared" ref="AC47:AL47" si="17">AC46</f>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7"/>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6">
        <v>10</v>
      </c>
      <c r="B50" s="310" t="s">
        <v>22</v>
      </c>
      <c r="C50" s="291" t="s">
        <v>25</v>
      </c>
      <c r="D50" s="295">
        <v>162233.40167424842</v>
      </c>
      <c r="E50" s="295">
        <v>162233.40167424842</v>
      </c>
      <c r="F50" s="295">
        <v>162233.40167424842</v>
      </c>
      <c r="G50" s="295">
        <v>162233.40167424842</v>
      </c>
      <c r="H50" s="295">
        <v>162233.40167424842</v>
      </c>
      <c r="I50" s="295">
        <v>162233.40167424842</v>
      </c>
      <c r="J50" s="295">
        <v>162233.40167424842</v>
      </c>
      <c r="K50" s="295">
        <v>162233.40167424842</v>
      </c>
      <c r="L50" s="295">
        <v>155744.89694026494</v>
      </c>
      <c r="M50" s="295">
        <v>155744.89694026494</v>
      </c>
      <c r="N50" s="295">
        <v>12</v>
      </c>
      <c r="O50" s="295">
        <v>19.933026084105602</v>
      </c>
      <c r="P50" s="295">
        <v>19.933026084105602</v>
      </c>
      <c r="Q50" s="295">
        <v>19.933026084105602</v>
      </c>
      <c r="R50" s="295">
        <v>19.933026084105602</v>
      </c>
      <c r="S50" s="295">
        <v>19.933026084105602</v>
      </c>
      <c r="T50" s="295">
        <v>19.933026084105602</v>
      </c>
      <c r="U50" s="295">
        <v>19.933026084105602</v>
      </c>
      <c r="V50" s="295">
        <v>19.933026084105602</v>
      </c>
      <c r="W50" s="295">
        <v>19.194929013402373</v>
      </c>
      <c r="X50" s="295">
        <v>19.194929013402373</v>
      </c>
      <c r="Y50" s="410"/>
      <c r="Z50" s="410"/>
      <c r="AA50" s="410">
        <v>0.18740000000000001</v>
      </c>
      <c r="AB50" s="410">
        <v>0.81259999999999999</v>
      </c>
      <c r="AC50" s="415"/>
      <c r="AD50" s="415"/>
      <c r="AE50" s="415"/>
      <c r="AF50" s="415"/>
      <c r="AG50" s="415"/>
      <c r="AH50" s="415"/>
      <c r="AI50" s="415"/>
      <c r="AJ50" s="415"/>
      <c r="AK50" s="415"/>
      <c r="AL50" s="415"/>
      <c r="AM50" s="296">
        <f>SUM(Y50:AL50)</f>
        <v>1</v>
      </c>
    </row>
    <row r="51" spans="1:42" s="283" customFormat="1" ht="15" outlineLevel="1">
      <c r="A51" s="506"/>
      <c r="B51" s="294" t="s">
        <v>214</v>
      </c>
      <c r="C51" s="291" t="s">
        <v>163</v>
      </c>
      <c r="D51" s="295">
        <v>907081.49748989264</v>
      </c>
      <c r="E51" s="295">
        <v>907081.49748989264</v>
      </c>
      <c r="F51" s="295">
        <v>907081.49748989264</v>
      </c>
      <c r="G51" s="295">
        <v>907081.49748989264</v>
      </c>
      <c r="H51" s="295">
        <v>907081.49748989264</v>
      </c>
      <c r="I51" s="295">
        <v>907081.49748989264</v>
      </c>
      <c r="J51" s="295">
        <v>832397.65050824406</v>
      </c>
      <c r="K51" s="295">
        <v>101553.0723949285</v>
      </c>
      <c r="L51" s="295">
        <v>16742.172143058659</v>
      </c>
      <c r="M51" s="295">
        <v>16742.172143058659</v>
      </c>
      <c r="N51" s="295">
        <f>N50</f>
        <v>12</v>
      </c>
      <c r="O51" s="295">
        <v>122.58619812460702</v>
      </c>
      <c r="P51" s="295">
        <v>122.58619812460702</v>
      </c>
      <c r="Q51" s="295">
        <v>122.58619812460702</v>
      </c>
      <c r="R51" s="295">
        <v>122.58619812460702</v>
      </c>
      <c r="S51" s="295">
        <v>122.58619812460702</v>
      </c>
      <c r="T51" s="295">
        <v>122.58619812460702</v>
      </c>
      <c r="U51" s="295">
        <v>110.88182392323212</v>
      </c>
      <c r="V51" s="295">
        <v>24.424235402535821</v>
      </c>
      <c r="W51" s="295">
        <v>2.2749145986172659</v>
      </c>
      <c r="X51" s="295">
        <v>2.2749145986172659</v>
      </c>
      <c r="Y51" s="411">
        <f>Y50</f>
        <v>0</v>
      </c>
      <c r="Z51" s="411">
        <f>Z50</f>
        <v>0</v>
      </c>
      <c r="AA51" s="411">
        <f t="shared" ref="AA51:AB51" si="18">AA50</f>
        <v>0.18740000000000001</v>
      </c>
      <c r="AB51" s="411">
        <f t="shared" si="18"/>
        <v>0.81259999999999999</v>
      </c>
      <c r="AC51" s="411">
        <f t="shared" ref="AC51:AL51" si="19">AC50</f>
        <v>0</v>
      </c>
      <c r="AD51" s="411">
        <f t="shared" si="19"/>
        <v>0</v>
      </c>
      <c r="AE51" s="411">
        <f t="shared" si="19"/>
        <v>0</v>
      </c>
      <c r="AF51" s="411">
        <f t="shared" si="19"/>
        <v>0</v>
      </c>
      <c r="AG51" s="411">
        <f t="shared" si="19"/>
        <v>0</v>
      </c>
      <c r="AH51" s="411">
        <f t="shared" si="19"/>
        <v>0</v>
      </c>
      <c r="AI51" s="411">
        <f t="shared" si="19"/>
        <v>0</v>
      </c>
      <c r="AJ51" s="411">
        <f t="shared" si="19"/>
        <v>0</v>
      </c>
      <c r="AK51" s="411">
        <f t="shared" si="19"/>
        <v>0</v>
      </c>
      <c r="AL51" s="411">
        <f t="shared" si="19"/>
        <v>0</v>
      </c>
      <c r="AM51" s="311"/>
    </row>
    <row r="52" spans="1:42" s="283" customFormat="1" ht="15"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6">
        <v>11</v>
      </c>
      <c r="B53" s="314" t="s">
        <v>21</v>
      </c>
      <c r="C53" s="291" t="s">
        <v>25</v>
      </c>
      <c r="D53" s="295">
        <v>163836.95383137657</v>
      </c>
      <c r="E53" s="295">
        <v>163836.95383137657</v>
      </c>
      <c r="F53" s="295">
        <v>163836.95383137657</v>
      </c>
      <c r="G53" s="295">
        <v>125336.25638833613</v>
      </c>
      <c r="H53" s="295">
        <v>125138.09391246214</v>
      </c>
      <c r="I53" s="295">
        <v>125138.09391246214</v>
      </c>
      <c r="J53" s="295">
        <v>22493.853249750799</v>
      </c>
      <c r="K53" s="295">
        <v>22493.853249750799</v>
      </c>
      <c r="L53" s="295">
        <v>22493.853249750799</v>
      </c>
      <c r="M53" s="295">
        <v>22493.853249750799</v>
      </c>
      <c r="N53" s="295">
        <v>12</v>
      </c>
      <c r="O53" s="295">
        <v>65.013861111802527</v>
      </c>
      <c r="P53" s="295">
        <v>65.013861111802527</v>
      </c>
      <c r="Q53" s="295">
        <v>65.013861111802527</v>
      </c>
      <c r="R53" s="295">
        <v>50.320415114091851</v>
      </c>
      <c r="S53" s="295">
        <v>50.249468401685334</v>
      </c>
      <c r="T53" s="295">
        <v>50.249468401685334</v>
      </c>
      <c r="U53" s="295">
        <v>7.5113921969429605</v>
      </c>
      <c r="V53" s="295">
        <v>7.5113921969429605</v>
      </c>
      <c r="W53" s="295">
        <v>7.5113921969429605</v>
      </c>
      <c r="X53" s="295">
        <v>7.5113921969429605</v>
      </c>
      <c r="Y53" s="410"/>
      <c r="Z53" s="410">
        <v>1</v>
      </c>
      <c r="AA53" s="415"/>
      <c r="AB53" s="415"/>
      <c r="AC53" s="415"/>
      <c r="AD53" s="415"/>
      <c r="AE53" s="415"/>
      <c r="AF53" s="415"/>
      <c r="AG53" s="415"/>
      <c r="AH53" s="415"/>
      <c r="AI53" s="415"/>
      <c r="AJ53" s="415"/>
      <c r="AK53" s="415"/>
      <c r="AL53" s="415"/>
      <c r="AM53" s="296">
        <f>SUM(Y53:AL53)</f>
        <v>1</v>
      </c>
    </row>
    <row r="54" spans="1:42" s="283" customFormat="1" ht="15" outlineLevel="1">
      <c r="A54" s="506"/>
      <c r="B54" s="315" t="s">
        <v>214</v>
      </c>
      <c r="C54" s="291" t="s">
        <v>163</v>
      </c>
      <c r="D54" s="295">
        <v>7380.6729033974589</v>
      </c>
      <c r="E54" s="295">
        <v>7380.6729033974589</v>
      </c>
      <c r="F54" s="295">
        <v>7380.6729033974589</v>
      </c>
      <c r="G54" s="295">
        <v>3949.8787931406569</v>
      </c>
      <c r="H54" s="295">
        <v>3949.8787931406569</v>
      </c>
      <c r="I54" s="295">
        <v>3949.8787931406569</v>
      </c>
      <c r="J54" s="295">
        <v>175.3189269204093</v>
      </c>
      <c r="K54" s="295">
        <v>175.3189269204093</v>
      </c>
      <c r="L54" s="295">
        <v>175.3189269204093</v>
      </c>
      <c r="M54" s="295">
        <v>175.3189269204093</v>
      </c>
      <c r="N54" s="295">
        <f>N53</f>
        <v>12</v>
      </c>
      <c r="O54" s="295">
        <v>2.7985870248913414</v>
      </c>
      <c r="P54" s="295">
        <v>2.7985870248913414</v>
      </c>
      <c r="Q54" s="295">
        <v>2.7985870248913414</v>
      </c>
      <c r="R54" s="295">
        <v>1.5623235923230379</v>
      </c>
      <c r="S54" s="295">
        <v>1.5623235923230379</v>
      </c>
      <c r="T54" s="295">
        <v>1.5623235923230379</v>
      </c>
      <c r="U54" s="295">
        <v>6.9129362492169819E-2</v>
      </c>
      <c r="V54" s="295">
        <v>6.9129362492169819E-2</v>
      </c>
      <c r="W54" s="295">
        <v>6.9129362492169819E-2</v>
      </c>
      <c r="X54" s="295">
        <v>6.9129362492169819E-2</v>
      </c>
      <c r="Y54" s="411">
        <f>Y53</f>
        <v>0</v>
      </c>
      <c r="Z54" s="411">
        <f>Z53</f>
        <v>1</v>
      </c>
      <c r="AA54" s="411">
        <f t="shared" ref="AA54:AB54" si="20">AA53</f>
        <v>0</v>
      </c>
      <c r="AB54" s="411">
        <f t="shared" si="20"/>
        <v>0</v>
      </c>
      <c r="AC54" s="411">
        <f t="shared" ref="AC54:AL54" si="21">AC53</f>
        <v>0</v>
      </c>
      <c r="AD54" s="411">
        <f t="shared" si="21"/>
        <v>0</v>
      </c>
      <c r="AE54" s="411">
        <f t="shared" si="21"/>
        <v>0</v>
      </c>
      <c r="AF54" s="411">
        <f t="shared" si="21"/>
        <v>0</v>
      </c>
      <c r="AG54" s="411">
        <f t="shared" si="21"/>
        <v>0</v>
      </c>
      <c r="AH54" s="411">
        <f t="shared" si="21"/>
        <v>0</v>
      </c>
      <c r="AI54" s="411">
        <f t="shared" si="21"/>
        <v>0</v>
      </c>
      <c r="AJ54" s="411">
        <f t="shared" si="21"/>
        <v>0</v>
      </c>
      <c r="AK54" s="411">
        <f t="shared" si="21"/>
        <v>0</v>
      </c>
      <c r="AL54" s="411">
        <f t="shared" si="21"/>
        <v>0</v>
      </c>
      <c r="AM54" s="311"/>
    </row>
    <row r="55" spans="1:42" s="283" customFormat="1" ht="15"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0"/>
      <c r="Z56" s="410"/>
      <c r="AA56" s="415"/>
      <c r="AB56" s="415"/>
      <c r="AC56" s="415"/>
      <c r="AD56" s="415"/>
      <c r="AE56" s="415"/>
      <c r="AF56" s="415"/>
      <c r="AG56" s="415"/>
      <c r="AH56" s="415"/>
      <c r="AI56" s="415"/>
      <c r="AJ56" s="415"/>
      <c r="AK56" s="415"/>
      <c r="AL56" s="415"/>
      <c r="AM56" s="296">
        <f>SUM(Y56:AL56)</f>
        <v>0</v>
      </c>
    </row>
    <row r="57" spans="1:42" s="283" customFormat="1" ht="15"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B57" si="22">AA56</f>
        <v>0</v>
      </c>
      <c r="AB57" s="411">
        <f t="shared" si="22"/>
        <v>0</v>
      </c>
      <c r="AC57" s="411">
        <f t="shared" ref="AC57:AL57" si="23">AC56</f>
        <v>0</v>
      </c>
      <c r="AD57" s="411">
        <f t="shared" si="23"/>
        <v>0</v>
      </c>
      <c r="AE57" s="411">
        <f t="shared" si="23"/>
        <v>0</v>
      </c>
      <c r="AF57" s="411">
        <f t="shared" si="23"/>
        <v>0</v>
      </c>
      <c r="AG57" s="411">
        <f t="shared" si="23"/>
        <v>0</v>
      </c>
      <c r="AH57" s="411">
        <f t="shared" si="23"/>
        <v>0</v>
      </c>
      <c r="AI57" s="411">
        <f t="shared" si="23"/>
        <v>0</v>
      </c>
      <c r="AJ57" s="411">
        <f t="shared" si="23"/>
        <v>0</v>
      </c>
      <c r="AK57" s="411">
        <f t="shared" si="23"/>
        <v>0</v>
      </c>
      <c r="AL57" s="411">
        <f t="shared" si="23"/>
        <v>0</v>
      </c>
      <c r="AM57" s="311"/>
    </row>
    <row r="58" spans="1:42" s="283" customFormat="1" ht="15" outlineLevel="1">
      <c r="A58" s="506"/>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0"/>
      <c r="Z59" s="415"/>
      <c r="AA59" s="415"/>
      <c r="AB59" s="415"/>
      <c r="AC59" s="415"/>
      <c r="AD59" s="415"/>
      <c r="AE59" s="415"/>
      <c r="AF59" s="415"/>
      <c r="AG59" s="415"/>
      <c r="AH59" s="415"/>
      <c r="AI59" s="415"/>
      <c r="AJ59" s="415"/>
      <c r="AK59" s="415"/>
      <c r="AL59" s="415"/>
      <c r="AM59" s="296">
        <f>SUM(Y59:AL59)</f>
        <v>0</v>
      </c>
    </row>
    <row r="60" spans="1:42" s="283" customFormat="1" ht="15"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B60" si="24">AA59</f>
        <v>0</v>
      </c>
      <c r="AB60" s="411">
        <f t="shared" si="24"/>
        <v>0</v>
      </c>
      <c r="AC60" s="411">
        <f t="shared" ref="AC60:AL60" si="25">AC59</f>
        <v>0</v>
      </c>
      <c r="AD60" s="411">
        <f t="shared" si="25"/>
        <v>0</v>
      </c>
      <c r="AE60" s="411">
        <f t="shared" si="25"/>
        <v>0</v>
      </c>
      <c r="AF60" s="411">
        <f t="shared" si="25"/>
        <v>0</v>
      </c>
      <c r="AG60" s="411">
        <f t="shared" si="25"/>
        <v>0</v>
      </c>
      <c r="AH60" s="411">
        <f t="shared" si="25"/>
        <v>0</v>
      </c>
      <c r="AI60" s="411">
        <f t="shared" si="25"/>
        <v>0</v>
      </c>
      <c r="AJ60" s="411">
        <f t="shared" si="25"/>
        <v>0</v>
      </c>
      <c r="AK60" s="411">
        <f t="shared" si="25"/>
        <v>0</v>
      </c>
      <c r="AL60" s="411">
        <f t="shared" si="25"/>
        <v>0</v>
      </c>
      <c r="AM60" s="311"/>
    </row>
    <row r="61" spans="1:42" s="283" customFormat="1" ht="15" outlineLevel="1">
      <c r="A61" s="506"/>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0"/>
      <c r="Z62" s="415"/>
      <c r="AA62" s="415"/>
      <c r="AB62" s="415"/>
      <c r="AC62" s="415"/>
      <c r="AD62" s="415"/>
      <c r="AE62" s="415"/>
      <c r="AF62" s="415"/>
      <c r="AG62" s="415"/>
      <c r="AH62" s="415"/>
      <c r="AI62" s="415"/>
      <c r="AJ62" s="415"/>
      <c r="AK62" s="415"/>
      <c r="AL62" s="415"/>
      <c r="AM62" s="296">
        <f>SUM(Y62:AL62)</f>
        <v>0</v>
      </c>
    </row>
    <row r="63" spans="1:42" s="283" customFormat="1" ht="15" outlineLevel="1">
      <c r="A63" s="506"/>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B63" si="26">AA62</f>
        <v>0</v>
      </c>
      <c r="AB63" s="411">
        <f t="shared" si="26"/>
        <v>0</v>
      </c>
      <c r="AC63" s="411">
        <f t="shared" ref="AC63:AL63" si="27">AC62</f>
        <v>0</v>
      </c>
      <c r="AD63" s="411">
        <f t="shared" si="27"/>
        <v>0</v>
      </c>
      <c r="AE63" s="411">
        <f t="shared" si="27"/>
        <v>0</v>
      </c>
      <c r="AF63" s="411">
        <f t="shared" si="27"/>
        <v>0</v>
      </c>
      <c r="AG63" s="411">
        <f t="shared" si="27"/>
        <v>0</v>
      </c>
      <c r="AH63" s="411">
        <f t="shared" si="27"/>
        <v>0</v>
      </c>
      <c r="AI63" s="411">
        <f t="shared" si="27"/>
        <v>0</v>
      </c>
      <c r="AJ63" s="411">
        <f t="shared" si="27"/>
        <v>0</v>
      </c>
      <c r="AK63" s="411">
        <f t="shared" si="27"/>
        <v>0</v>
      </c>
      <c r="AL63" s="411">
        <f t="shared" si="27"/>
        <v>0</v>
      </c>
      <c r="AM63" s="311"/>
    </row>
    <row r="64" spans="1:42" s="283" customFormat="1" ht="15" outlineLevel="1">
      <c r="A64" s="506"/>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6">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6"/>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B66" si="28">AA65</f>
        <v>0</v>
      </c>
      <c r="AB66" s="411">
        <f t="shared" si="28"/>
        <v>0</v>
      </c>
      <c r="AC66" s="411">
        <f t="shared" ref="AC66:AL66" si="29">AC65</f>
        <v>0</v>
      </c>
      <c r="AD66" s="411">
        <f t="shared" si="29"/>
        <v>0</v>
      </c>
      <c r="AE66" s="411">
        <f t="shared" si="29"/>
        <v>0</v>
      </c>
      <c r="AF66" s="411">
        <f t="shared" si="29"/>
        <v>0</v>
      </c>
      <c r="AG66" s="411">
        <f t="shared" si="29"/>
        <v>0</v>
      </c>
      <c r="AH66" s="411">
        <f t="shared" si="29"/>
        <v>0</v>
      </c>
      <c r="AI66" s="411">
        <f t="shared" si="29"/>
        <v>0</v>
      </c>
      <c r="AJ66" s="411">
        <f t="shared" si="29"/>
        <v>0</v>
      </c>
      <c r="AK66" s="411">
        <f t="shared" si="29"/>
        <v>0</v>
      </c>
      <c r="AL66" s="411">
        <f t="shared" si="29"/>
        <v>0</v>
      </c>
      <c r="AM66" s="311"/>
    </row>
    <row r="67" spans="1:39" s="283" customFormat="1" ht="15" outlineLevel="1">
      <c r="A67" s="506"/>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6">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6"/>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B69" si="30">AA68</f>
        <v>0</v>
      </c>
      <c r="AB69" s="411">
        <f t="shared" si="30"/>
        <v>0</v>
      </c>
      <c r="AC69" s="411">
        <f t="shared" ref="AC69:AL69" si="31">AC68</f>
        <v>0</v>
      </c>
      <c r="AD69" s="411">
        <f t="shared" si="31"/>
        <v>0</v>
      </c>
      <c r="AE69" s="411">
        <f t="shared" si="31"/>
        <v>0</v>
      </c>
      <c r="AF69" s="411">
        <f t="shared" si="31"/>
        <v>0</v>
      </c>
      <c r="AG69" s="411">
        <f t="shared" si="31"/>
        <v>0</v>
      </c>
      <c r="AH69" s="411">
        <f t="shared" si="31"/>
        <v>0</v>
      </c>
      <c r="AI69" s="411">
        <f t="shared" si="31"/>
        <v>0</v>
      </c>
      <c r="AJ69" s="411">
        <f t="shared" si="31"/>
        <v>0</v>
      </c>
      <c r="AK69" s="411">
        <f t="shared" si="31"/>
        <v>0</v>
      </c>
      <c r="AL69" s="411">
        <f t="shared" si="31"/>
        <v>0</v>
      </c>
      <c r="AM69" s="311"/>
    </row>
    <row r="70" spans="1:39" s="283" customFormat="1" ht="15" outlineLevel="1">
      <c r="A70" s="506"/>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6">
        <v>17</v>
      </c>
      <c r="B71" s="314" t="s">
        <v>9</v>
      </c>
      <c r="C71" s="291" t="s">
        <v>25</v>
      </c>
      <c r="D71" s="295">
        <v>1421.421</v>
      </c>
      <c r="E71" s="295">
        <v>0</v>
      </c>
      <c r="F71" s="295">
        <v>0</v>
      </c>
      <c r="G71" s="295">
        <v>0</v>
      </c>
      <c r="H71" s="295">
        <v>0</v>
      </c>
      <c r="I71" s="295">
        <v>0</v>
      </c>
      <c r="J71" s="295">
        <v>0</v>
      </c>
      <c r="K71" s="295">
        <v>0</v>
      </c>
      <c r="L71" s="295">
        <v>0</v>
      </c>
      <c r="M71" s="295">
        <v>0</v>
      </c>
      <c r="N71" s="291"/>
      <c r="O71" s="295">
        <v>36.406599999999997</v>
      </c>
      <c r="P71" s="295">
        <v>0</v>
      </c>
      <c r="Q71" s="295">
        <v>0</v>
      </c>
      <c r="R71" s="295">
        <v>0</v>
      </c>
      <c r="S71" s="295">
        <v>0</v>
      </c>
      <c r="T71" s="295">
        <v>0</v>
      </c>
      <c r="U71" s="295">
        <v>0</v>
      </c>
      <c r="V71" s="295">
        <v>0</v>
      </c>
      <c r="W71" s="295">
        <v>0</v>
      </c>
      <c r="X71" s="295">
        <v>0</v>
      </c>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6"/>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B72" si="32">AA71</f>
        <v>0</v>
      </c>
      <c r="AB72" s="411">
        <f t="shared" si="32"/>
        <v>0</v>
      </c>
      <c r="AC72" s="411">
        <f t="shared" ref="AC72:AL72" si="33">AC71</f>
        <v>0</v>
      </c>
      <c r="AD72" s="411">
        <f t="shared" si="33"/>
        <v>0</v>
      </c>
      <c r="AE72" s="411">
        <f t="shared" si="33"/>
        <v>0</v>
      </c>
      <c r="AF72" s="411">
        <f t="shared" si="33"/>
        <v>0</v>
      </c>
      <c r="AG72" s="411">
        <f t="shared" si="33"/>
        <v>0</v>
      </c>
      <c r="AH72" s="411">
        <f t="shared" si="33"/>
        <v>0</v>
      </c>
      <c r="AI72" s="411">
        <f t="shared" si="33"/>
        <v>0</v>
      </c>
      <c r="AJ72" s="411">
        <f t="shared" si="33"/>
        <v>0</v>
      </c>
      <c r="AK72" s="411">
        <f t="shared" si="33"/>
        <v>0</v>
      </c>
      <c r="AL72" s="411">
        <f t="shared" si="33"/>
        <v>0</v>
      </c>
      <c r="AM72" s="311"/>
    </row>
    <row r="73" spans="1:39" s="283" customFormat="1" ht="15"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7"/>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B76" si="34">AA75</f>
        <v>0</v>
      </c>
      <c r="AB76" s="411">
        <f t="shared" si="34"/>
        <v>0</v>
      </c>
      <c r="AC76" s="411">
        <f t="shared" ref="AC76:AL76" si="35">AC75</f>
        <v>0</v>
      </c>
      <c r="AD76" s="411">
        <f t="shared" si="35"/>
        <v>0</v>
      </c>
      <c r="AE76" s="411">
        <f t="shared" si="35"/>
        <v>0</v>
      </c>
      <c r="AF76" s="411">
        <f t="shared" si="35"/>
        <v>0</v>
      </c>
      <c r="AG76" s="411">
        <f t="shared" si="35"/>
        <v>0</v>
      </c>
      <c r="AH76" s="411">
        <f t="shared" si="35"/>
        <v>0</v>
      </c>
      <c r="AI76" s="411">
        <f t="shared" si="35"/>
        <v>0</v>
      </c>
      <c r="AJ76" s="411">
        <f t="shared" si="35"/>
        <v>0</v>
      </c>
      <c r="AK76" s="411">
        <f t="shared" si="35"/>
        <v>0</v>
      </c>
      <c r="AL76" s="411">
        <f t="shared" si="35"/>
        <v>0</v>
      </c>
      <c r="AM76" s="297"/>
    </row>
    <row r="77" spans="1:39" s="309" customFormat="1" ht="15"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B79" si="36">AA78</f>
        <v>0</v>
      </c>
      <c r="AB79" s="411">
        <f t="shared" si="36"/>
        <v>0</v>
      </c>
      <c r="AC79" s="411">
        <f t="shared" ref="AC79:AL79" si="37">AC78</f>
        <v>0</v>
      </c>
      <c r="AD79" s="411">
        <f t="shared" si="37"/>
        <v>0</v>
      </c>
      <c r="AE79" s="411">
        <f t="shared" si="37"/>
        <v>0</v>
      </c>
      <c r="AF79" s="411">
        <f t="shared" si="37"/>
        <v>0</v>
      </c>
      <c r="AG79" s="411">
        <f t="shared" si="37"/>
        <v>0</v>
      </c>
      <c r="AH79" s="411">
        <f t="shared" si="37"/>
        <v>0</v>
      </c>
      <c r="AI79" s="411">
        <f t="shared" si="37"/>
        <v>0</v>
      </c>
      <c r="AJ79" s="411">
        <f t="shared" si="37"/>
        <v>0</v>
      </c>
      <c r="AK79" s="411">
        <f t="shared" si="37"/>
        <v>0</v>
      </c>
      <c r="AL79" s="411">
        <f t="shared" si="37"/>
        <v>0</v>
      </c>
      <c r="AM79" s="297"/>
    </row>
    <row r="80" spans="1:39" s="283" customFormat="1" ht="15"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B82" si="38">AA81</f>
        <v>0</v>
      </c>
      <c r="AB82" s="411">
        <f t="shared" si="38"/>
        <v>0</v>
      </c>
      <c r="AC82" s="411">
        <f t="shared" ref="AC82:AL82" si="39">AC81</f>
        <v>0</v>
      </c>
      <c r="AD82" s="411">
        <f t="shared" si="39"/>
        <v>0</v>
      </c>
      <c r="AE82" s="411">
        <f t="shared" si="39"/>
        <v>0</v>
      </c>
      <c r="AF82" s="411">
        <f t="shared" si="39"/>
        <v>0</v>
      </c>
      <c r="AG82" s="411">
        <f t="shared" si="39"/>
        <v>0</v>
      </c>
      <c r="AH82" s="411">
        <f t="shared" si="39"/>
        <v>0</v>
      </c>
      <c r="AI82" s="411">
        <f t="shared" si="39"/>
        <v>0</v>
      </c>
      <c r="AJ82" s="411">
        <f t="shared" si="39"/>
        <v>0</v>
      </c>
      <c r="AK82" s="411">
        <f t="shared" si="39"/>
        <v>0</v>
      </c>
      <c r="AL82" s="411">
        <f t="shared" si="39"/>
        <v>0</v>
      </c>
      <c r="AM82" s="306"/>
    </row>
    <row r="83" spans="1:39" s="283" customFormat="1" ht="15" outlineLevel="1">
      <c r="A83" s="506"/>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6">
        <v>21</v>
      </c>
      <c r="B84" s="315" t="s">
        <v>22</v>
      </c>
      <c r="C84" s="291" t="s">
        <v>25</v>
      </c>
      <c r="D84" s="295">
        <v>261784.30353803374</v>
      </c>
      <c r="E84" s="295">
        <v>261784.30353803374</v>
      </c>
      <c r="F84" s="295">
        <v>261784.30353803374</v>
      </c>
      <c r="G84" s="295">
        <v>261784.30353803374</v>
      </c>
      <c r="H84" s="295">
        <v>261784.30353803374</v>
      </c>
      <c r="I84" s="295">
        <v>261784.30353803374</v>
      </c>
      <c r="J84" s="295">
        <v>261784.30353803374</v>
      </c>
      <c r="K84" s="295">
        <v>261784.30353803374</v>
      </c>
      <c r="L84" s="295">
        <v>261784.30353803374</v>
      </c>
      <c r="M84" s="295">
        <v>261784.30353803374</v>
      </c>
      <c r="N84" s="295">
        <v>12</v>
      </c>
      <c r="O84" s="295">
        <v>46.936703384647501</v>
      </c>
      <c r="P84" s="295">
        <v>46.936703384647501</v>
      </c>
      <c r="Q84" s="295">
        <v>46.936703384647501</v>
      </c>
      <c r="R84" s="295">
        <v>46.936703384647501</v>
      </c>
      <c r="S84" s="295">
        <v>46.936703384647501</v>
      </c>
      <c r="T84" s="295">
        <v>46.936703384647501</v>
      </c>
      <c r="U84" s="295">
        <v>46.936703384647501</v>
      </c>
      <c r="V84" s="295">
        <v>46.936703384647501</v>
      </c>
      <c r="W84" s="295">
        <v>46.936703384647501</v>
      </c>
      <c r="X84" s="295">
        <v>46.936703384647501</v>
      </c>
      <c r="Y84" s="410"/>
      <c r="Z84" s="415"/>
      <c r="AA84" s="415">
        <v>0.18740000000000001</v>
      </c>
      <c r="AB84" s="415">
        <v>0.81259999999999999</v>
      </c>
      <c r="AC84" s="415"/>
      <c r="AD84" s="415"/>
      <c r="AE84" s="415"/>
      <c r="AF84" s="415"/>
      <c r="AG84" s="415"/>
      <c r="AH84" s="415"/>
      <c r="AI84" s="415"/>
      <c r="AJ84" s="415"/>
      <c r="AK84" s="415"/>
      <c r="AL84" s="415"/>
      <c r="AM84" s="296">
        <f>SUM(Y84:AL84)</f>
        <v>1</v>
      </c>
    </row>
    <row r="85" spans="1:39" s="283" customFormat="1" ht="15"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B85" si="40">AA84</f>
        <v>0.18740000000000001</v>
      </c>
      <c r="AB85" s="411">
        <f t="shared" si="40"/>
        <v>0.81259999999999999</v>
      </c>
      <c r="AC85" s="411">
        <f t="shared" ref="AC85:AL85" si="41">AC84</f>
        <v>0</v>
      </c>
      <c r="AD85" s="411">
        <f t="shared" si="41"/>
        <v>0</v>
      </c>
      <c r="AE85" s="411">
        <f t="shared" si="41"/>
        <v>0</v>
      </c>
      <c r="AF85" s="411">
        <f t="shared" si="41"/>
        <v>0</v>
      </c>
      <c r="AG85" s="411">
        <f t="shared" si="41"/>
        <v>0</v>
      </c>
      <c r="AH85" s="411">
        <f t="shared" si="41"/>
        <v>0</v>
      </c>
      <c r="AI85" s="411">
        <f t="shared" si="41"/>
        <v>0</v>
      </c>
      <c r="AJ85" s="411">
        <f t="shared" si="41"/>
        <v>0</v>
      </c>
      <c r="AK85" s="411">
        <f t="shared" si="41"/>
        <v>0</v>
      </c>
      <c r="AL85" s="411">
        <f t="shared" si="41"/>
        <v>0</v>
      </c>
      <c r="AM85" s="297"/>
    </row>
    <row r="86" spans="1:39" s="283" customFormat="1" ht="15"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6">
        <v>22</v>
      </c>
      <c r="B87" s="315" t="s">
        <v>9</v>
      </c>
      <c r="C87" s="291" t="s">
        <v>25</v>
      </c>
      <c r="D87" s="295">
        <v>116796.5</v>
      </c>
      <c r="E87" s="295">
        <v>0</v>
      </c>
      <c r="F87" s="295">
        <v>0</v>
      </c>
      <c r="G87" s="295">
        <v>0</v>
      </c>
      <c r="H87" s="295">
        <v>0</v>
      </c>
      <c r="I87" s="295">
        <v>0</v>
      </c>
      <c r="J87" s="295">
        <v>0</v>
      </c>
      <c r="K87" s="295">
        <v>0</v>
      </c>
      <c r="L87" s="295">
        <v>0</v>
      </c>
      <c r="M87" s="295">
        <v>0</v>
      </c>
      <c r="N87" s="291"/>
      <c r="O87" s="295">
        <v>1989.7560000000001</v>
      </c>
      <c r="P87" s="295">
        <v>0</v>
      </c>
      <c r="Q87" s="295">
        <v>0</v>
      </c>
      <c r="R87" s="295">
        <v>0</v>
      </c>
      <c r="S87" s="295">
        <v>0</v>
      </c>
      <c r="T87" s="295">
        <v>0</v>
      </c>
      <c r="U87" s="295">
        <v>0</v>
      </c>
      <c r="V87" s="295">
        <v>0</v>
      </c>
      <c r="W87" s="295">
        <v>0</v>
      </c>
      <c r="X87" s="295">
        <v>0</v>
      </c>
      <c r="Y87" s="410"/>
      <c r="Z87" s="410"/>
      <c r="AA87" s="410"/>
      <c r="AB87" s="410"/>
      <c r="AC87" s="415"/>
      <c r="AD87" s="415"/>
      <c r="AE87" s="415"/>
      <c r="AF87" s="415"/>
      <c r="AG87" s="415"/>
      <c r="AH87" s="415"/>
      <c r="AI87" s="415"/>
      <c r="AJ87" s="415"/>
      <c r="AK87" s="415"/>
      <c r="AL87" s="415"/>
      <c r="AM87" s="296">
        <f>SUM(Y87:AL87)</f>
        <v>0</v>
      </c>
    </row>
    <row r="88" spans="1:39" s="283" customFormat="1" ht="15" outlineLevel="1">
      <c r="A88" s="506"/>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B88" si="42">AA87</f>
        <v>0</v>
      </c>
      <c r="AB88" s="411">
        <f t="shared" si="42"/>
        <v>0</v>
      </c>
      <c r="AC88" s="411">
        <f t="shared" ref="AC88:AL88" si="43">AC87</f>
        <v>0</v>
      </c>
      <c r="AD88" s="411">
        <f t="shared" si="43"/>
        <v>0</v>
      </c>
      <c r="AE88" s="411">
        <f t="shared" si="43"/>
        <v>0</v>
      </c>
      <c r="AF88" s="411">
        <f t="shared" si="43"/>
        <v>0</v>
      </c>
      <c r="AG88" s="411">
        <f t="shared" si="43"/>
        <v>0</v>
      </c>
      <c r="AH88" s="411">
        <f t="shared" si="43"/>
        <v>0</v>
      </c>
      <c r="AI88" s="411">
        <f t="shared" si="43"/>
        <v>0</v>
      </c>
      <c r="AJ88" s="411">
        <f t="shared" si="43"/>
        <v>0</v>
      </c>
      <c r="AK88" s="411">
        <f t="shared" si="43"/>
        <v>0</v>
      </c>
      <c r="AL88" s="411">
        <f t="shared" si="43"/>
        <v>0</v>
      </c>
      <c r="AM88" s="306"/>
    </row>
    <row r="89" spans="1:39" s="283" customFormat="1" ht="15"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7"/>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6">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6"/>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1</v>
      </c>
      <c r="Z92" s="411">
        <f>Z91</f>
        <v>0</v>
      </c>
      <c r="AA92" s="411">
        <f t="shared" ref="AA92:AB92" si="44">AA91</f>
        <v>0</v>
      </c>
      <c r="AB92" s="411">
        <f t="shared" si="44"/>
        <v>0</v>
      </c>
      <c r="AC92" s="411">
        <f t="shared" ref="AC92:AL92" si="45">AC91</f>
        <v>0</v>
      </c>
      <c r="AD92" s="411">
        <f t="shared" si="45"/>
        <v>0</v>
      </c>
      <c r="AE92" s="411">
        <f t="shared" si="45"/>
        <v>0</v>
      </c>
      <c r="AF92" s="411">
        <f t="shared" si="45"/>
        <v>0</v>
      </c>
      <c r="AG92" s="411">
        <f t="shared" si="45"/>
        <v>0</v>
      </c>
      <c r="AH92" s="411">
        <f t="shared" si="45"/>
        <v>0</v>
      </c>
      <c r="AI92" s="411">
        <f t="shared" si="45"/>
        <v>0</v>
      </c>
      <c r="AJ92" s="411">
        <f t="shared" si="45"/>
        <v>0</v>
      </c>
      <c r="AK92" s="411">
        <f t="shared" si="45"/>
        <v>0</v>
      </c>
      <c r="AL92" s="411">
        <f t="shared" si="45"/>
        <v>0</v>
      </c>
      <c r="AM92" s="297"/>
    </row>
    <row r="93" spans="1:39" s="283" customFormat="1" ht="15"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7"/>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6">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6"/>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B96" si="46">AA95</f>
        <v>0</v>
      </c>
      <c r="AB96" s="411">
        <f t="shared" si="46"/>
        <v>0</v>
      </c>
      <c r="AC96" s="411">
        <f t="shared" ref="AC96:AL96" si="47">AC95</f>
        <v>0</v>
      </c>
      <c r="AD96" s="411">
        <f t="shared" si="47"/>
        <v>0</v>
      </c>
      <c r="AE96" s="411">
        <f t="shared" si="47"/>
        <v>0</v>
      </c>
      <c r="AF96" s="411">
        <f t="shared" si="47"/>
        <v>0</v>
      </c>
      <c r="AG96" s="411">
        <f t="shared" si="47"/>
        <v>0</v>
      </c>
      <c r="AH96" s="411">
        <f t="shared" si="47"/>
        <v>0</v>
      </c>
      <c r="AI96" s="411">
        <f t="shared" si="47"/>
        <v>0</v>
      </c>
      <c r="AJ96" s="411">
        <f t="shared" si="47"/>
        <v>0</v>
      </c>
      <c r="AK96" s="411">
        <f t="shared" si="47"/>
        <v>0</v>
      </c>
      <c r="AL96" s="411">
        <f t="shared" si="47"/>
        <v>0</v>
      </c>
      <c r="AM96" s="297"/>
    </row>
    <row r="97" spans="1:39" s="283" customFormat="1" ht="15"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B99" si="48">AA98</f>
        <v>0</v>
      </c>
      <c r="AB99" s="411">
        <f t="shared" si="48"/>
        <v>0</v>
      </c>
      <c r="AC99" s="411">
        <f t="shared" ref="AC99:AL99" si="49">AC98</f>
        <v>0</v>
      </c>
      <c r="AD99" s="411">
        <f t="shared" si="49"/>
        <v>0</v>
      </c>
      <c r="AE99" s="411">
        <f t="shared" si="49"/>
        <v>0</v>
      </c>
      <c r="AF99" s="411">
        <f t="shared" si="49"/>
        <v>0</v>
      </c>
      <c r="AG99" s="411">
        <f t="shared" si="49"/>
        <v>0</v>
      </c>
      <c r="AH99" s="411">
        <f t="shared" si="49"/>
        <v>0</v>
      </c>
      <c r="AI99" s="411">
        <f t="shared" si="49"/>
        <v>0</v>
      </c>
      <c r="AJ99" s="411">
        <f t="shared" si="49"/>
        <v>0</v>
      </c>
      <c r="AK99" s="411">
        <f t="shared" si="49"/>
        <v>0</v>
      </c>
      <c r="AL99" s="411">
        <f t="shared" si="49"/>
        <v>0</v>
      </c>
      <c r="AM99" s="311"/>
    </row>
    <row r="100" spans="1:39" s="283" customFormat="1" ht="15"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7"/>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6">
        <v>26</v>
      </c>
      <c r="B102" s="321" t="s">
        <v>16</v>
      </c>
      <c r="C102" s="291" t="s">
        <v>25</v>
      </c>
      <c r="D102" s="295">
        <v>3423066.6961147799</v>
      </c>
      <c r="E102" s="295">
        <v>3423066.6961147799</v>
      </c>
      <c r="F102" s="295">
        <v>3423066.6961147799</v>
      </c>
      <c r="G102" s="295">
        <v>3423066.6961147799</v>
      </c>
      <c r="H102" s="295">
        <v>3423066.6961147799</v>
      </c>
      <c r="I102" s="295">
        <v>3423066.6961147799</v>
      </c>
      <c r="J102" s="295">
        <v>3423066.6961147799</v>
      </c>
      <c r="K102" s="295">
        <v>3423066.6961147799</v>
      </c>
      <c r="L102" s="295">
        <v>3423066.6961147799</v>
      </c>
      <c r="M102" s="295">
        <v>3423066.6961147799</v>
      </c>
      <c r="N102" s="295">
        <v>12</v>
      </c>
      <c r="O102" s="295">
        <v>516.55852819999996</v>
      </c>
      <c r="P102" s="295">
        <v>516.55852819999996</v>
      </c>
      <c r="Q102" s="295">
        <v>516.55852819999996</v>
      </c>
      <c r="R102" s="295">
        <v>516.55852819999996</v>
      </c>
      <c r="S102" s="295">
        <v>516.55852819999996</v>
      </c>
      <c r="T102" s="295">
        <v>516.55852819999996</v>
      </c>
      <c r="U102" s="295">
        <v>516.55852819999996</v>
      </c>
      <c r="V102" s="295">
        <v>516.55852819999996</v>
      </c>
      <c r="W102" s="295">
        <v>516.55852819999996</v>
      </c>
      <c r="X102" s="295">
        <v>516.55852819999996</v>
      </c>
      <c r="Y102" s="410"/>
      <c r="Z102" s="410">
        <v>0.1</v>
      </c>
      <c r="AA102" s="410">
        <v>0.9</v>
      </c>
      <c r="AB102" s="410"/>
      <c r="AC102" s="410"/>
      <c r="AD102" s="410"/>
      <c r="AE102" s="415"/>
      <c r="AF102" s="415"/>
      <c r="AG102" s="415"/>
      <c r="AH102" s="415"/>
      <c r="AI102" s="415"/>
      <c r="AJ102" s="415"/>
      <c r="AK102" s="415"/>
      <c r="AL102" s="415"/>
      <c r="AM102" s="296">
        <f>SUM(Y102:AL102)</f>
        <v>1</v>
      </c>
    </row>
    <row r="103" spans="1:39" s="283" customFormat="1" ht="15" outlineLevel="1">
      <c r="A103" s="506"/>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0.1</v>
      </c>
      <c r="AA103" s="411">
        <f t="shared" ref="AA103:AB103" si="50">AA102</f>
        <v>0.9</v>
      </c>
      <c r="AB103" s="411">
        <f t="shared" si="50"/>
        <v>0</v>
      </c>
      <c r="AC103" s="411">
        <f t="shared" ref="AC103:AL103" si="51">AC102</f>
        <v>0</v>
      </c>
      <c r="AD103" s="411">
        <f t="shared" si="51"/>
        <v>0</v>
      </c>
      <c r="AE103" s="411">
        <f t="shared" si="51"/>
        <v>0</v>
      </c>
      <c r="AF103" s="411">
        <f t="shared" si="51"/>
        <v>0</v>
      </c>
      <c r="AG103" s="411">
        <f t="shared" si="51"/>
        <v>0</v>
      </c>
      <c r="AH103" s="411">
        <f t="shared" si="51"/>
        <v>0</v>
      </c>
      <c r="AI103" s="411">
        <f t="shared" si="51"/>
        <v>0</v>
      </c>
      <c r="AJ103" s="411">
        <f t="shared" si="51"/>
        <v>0</v>
      </c>
      <c r="AK103" s="411">
        <f t="shared" si="51"/>
        <v>0</v>
      </c>
      <c r="AL103" s="411">
        <f t="shared" si="51"/>
        <v>0</v>
      </c>
      <c r="AM103" s="306"/>
    </row>
    <row r="104" spans="1:39" s="309" customFormat="1" ht="15"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6">
        <v>27</v>
      </c>
      <c r="B105" s="321" t="s">
        <v>17</v>
      </c>
      <c r="C105" s="291" t="s">
        <v>25</v>
      </c>
      <c r="D105" s="295">
        <v>584201.57221107418</v>
      </c>
      <c r="E105" s="295">
        <v>584201.57221107418</v>
      </c>
      <c r="F105" s="295">
        <v>584201.57221107418</v>
      </c>
      <c r="G105" s="295">
        <v>584201.57221107418</v>
      </c>
      <c r="H105" s="295">
        <v>584201.57221107418</v>
      </c>
      <c r="I105" s="295">
        <v>584201.57221107418</v>
      </c>
      <c r="J105" s="295">
        <v>584201.57221107418</v>
      </c>
      <c r="K105" s="295">
        <v>584201.57221107418</v>
      </c>
      <c r="L105" s="295">
        <v>584201.57221107418</v>
      </c>
      <c r="M105" s="295">
        <v>584201.57221107418</v>
      </c>
      <c r="N105" s="295">
        <v>12</v>
      </c>
      <c r="O105" s="295">
        <v>113.74641203486647</v>
      </c>
      <c r="P105" s="295">
        <v>113.74641203486647</v>
      </c>
      <c r="Q105" s="295">
        <v>113.74641203486647</v>
      </c>
      <c r="R105" s="295">
        <v>113.74641203486647</v>
      </c>
      <c r="S105" s="295">
        <v>113.74641203486647</v>
      </c>
      <c r="T105" s="295">
        <v>113.74641203486647</v>
      </c>
      <c r="U105" s="295">
        <v>113.74641203486647</v>
      </c>
      <c r="V105" s="295">
        <v>113.74641203486647</v>
      </c>
      <c r="W105" s="295">
        <v>113.74641203486647</v>
      </c>
      <c r="X105" s="295">
        <v>113.74641203486647</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6"/>
      <c r="B106" s="315" t="s">
        <v>214</v>
      </c>
      <c r="C106" s="291" t="s">
        <v>163</v>
      </c>
      <c r="D106" s="295">
        <v>113215.86778892572</v>
      </c>
      <c r="E106" s="295">
        <v>113215.86778892572</v>
      </c>
      <c r="F106" s="295">
        <v>113215.86778892572</v>
      </c>
      <c r="G106" s="295">
        <v>113215.86778892572</v>
      </c>
      <c r="H106" s="295">
        <v>113215.867788926</v>
      </c>
      <c r="I106" s="295">
        <v>113215.867788926</v>
      </c>
      <c r="J106" s="295">
        <v>113215.867788926</v>
      </c>
      <c r="K106" s="295">
        <v>113215.867788926</v>
      </c>
      <c r="L106" s="295">
        <v>113215.867788926</v>
      </c>
      <c r="M106" s="295">
        <v>113215.867788926</v>
      </c>
      <c r="N106" s="295">
        <f>N105</f>
        <v>12</v>
      </c>
      <c r="O106" s="295">
        <v>22.043587965133533</v>
      </c>
      <c r="P106" s="295">
        <v>22.043587965133533</v>
      </c>
      <c r="Q106" s="295">
        <v>22.043587965133533</v>
      </c>
      <c r="R106" s="295">
        <v>22.043587965133533</v>
      </c>
      <c r="S106" s="295">
        <v>22.043587965133501</v>
      </c>
      <c r="T106" s="295">
        <v>22.043587965133501</v>
      </c>
      <c r="U106" s="295">
        <v>22.043587965133501</v>
      </c>
      <c r="V106" s="295">
        <v>22.043587965133501</v>
      </c>
      <c r="W106" s="295">
        <v>22.043587965133501</v>
      </c>
      <c r="X106" s="295">
        <v>22.043587965133501</v>
      </c>
      <c r="Y106" s="411">
        <f>Y105</f>
        <v>0</v>
      </c>
      <c r="Z106" s="411">
        <f>Z105</f>
        <v>0</v>
      </c>
      <c r="AA106" s="411">
        <f>AA105</f>
        <v>1</v>
      </c>
      <c r="AB106" s="411">
        <f>AB105</f>
        <v>0</v>
      </c>
      <c r="AC106" s="411">
        <f t="shared" ref="AC106:AL106" si="52">AC105</f>
        <v>0</v>
      </c>
      <c r="AD106" s="411">
        <f t="shared" si="52"/>
        <v>0</v>
      </c>
      <c r="AE106" s="411">
        <f t="shared" si="52"/>
        <v>0</v>
      </c>
      <c r="AF106" s="411">
        <f t="shared" si="52"/>
        <v>0</v>
      </c>
      <c r="AG106" s="411">
        <f t="shared" si="52"/>
        <v>0</v>
      </c>
      <c r="AH106" s="411">
        <f t="shared" si="52"/>
        <v>0</v>
      </c>
      <c r="AI106" s="411">
        <f t="shared" si="52"/>
        <v>0</v>
      </c>
      <c r="AJ106" s="411">
        <f t="shared" si="52"/>
        <v>0</v>
      </c>
      <c r="AK106" s="411">
        <f t="shared" si="52"/>
        <v>0</v>
      </c>
      <c r="AL106" s="411">
        <f t="shared" si="52"/>
        <v>0</v>
      </c>
      <c r="AM106" s="306"/>
    </row>
    <row r="107" spans="1:39" s="309" customFormat="1" ht="15.75" outlineLevel="1">
      <c r="A107" s="509"/>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6">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B109" si="53">AA108</f>
        <v>0</v>
      </c>
      <c r="AB109" s="411">
        <f t="shared" si="53"/>
        <v>0</v>
      </c>
      <c r="AC109" s="411">
        <f t="shared" ref="AC109:AK109" si="54">AC108</f>
        <v>0</v>
      </c>
      <c r="AD109" s="411">
        <f t="shared" si="54"/>
        <v>0</v>
      </c>
      <c r="AE109" s="411">
        <f t="shared" si="54"/>
        <v>0</v>
      </c>
      <c r="AF109" s="411">
        <f t="shared" si="54"/>
        <v>0</v>
      </c>
      <c r="AG109" s="411">
        <f t="shared" si="54"/>
        <v>0</v>
      </c>
      <c r="AH109" s="411">
        <f t="shared" si="54"/>
        <v>0</v>
      </c>
      <c r="AI109" s="411">
        <f t="shared" si="54"/>
        <v>0</v>
      </c>
      <c r="AJ109" s="411">
        <f t="shared" si="54"/>
        <v>0</v>
      </c>
      <c r="AK109" s="411">
        <f t="shared" si="54"/>
        <v>0</v>
      </c>
      <c r="AL109" s="411">
        <f>AL108</f>
        <v>0</v>
      </c>
      <c r="AM109" s="297"/>
    </row>
    <row r="110" spans="1:39" s="309" customFormat="1" ht="15"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6">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6"/>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B112" si="55">Z111</f>
        <v>0</v>
      </c>
      <c r="AA112" s="411">
        <f t="shared" si="55"/>
        <v>0</v>
      </c>
      <c r="AB112" s="411">
        <f t="shared" si="55"/>
        <v>0</v>
      </c>
      <c r="AC112" s="411">
        <f t="shared" ref="AC112:AK112" si="56">AC111</f>
        <v>0</v>
      </c>
      <c r="AD112" s="411">
        <f t="shared" si="56"/>
        <v>0</v>
      </c>
      <c r="AE112" s="411">
        <f t="shared" si="56"/>
        <v>0</v>
      </c>
      <c r="AF112" s="411">
        <f t="shared" si="56"/>
        <v>0</v>
      </c>
      <c r="AG112" s="411">
        <f t="shared" si="56"/>
        <v>0</v>
      </c>
      <c r="AH112" s="411">
        <f t="shared" si="56"/>
        <v>0</v>
      </c>
      <c r="AI112" s="411">
        <f t="shared" si="56"/>
        <v>0</v>
      </c>
      <c r="AJ112" s="411">
        <f t="shared" si="56"/>
        <v>0</v>
      </c>
      <c r="AK112" s="411">
        <f t="shared" si="56"/>
        <v>0</v>
      </c>
      <c r="AL112" s="411">
        <f>AL111</f>
        <v>0</v>
      </c>
      <c r="AM112" s="502"/>
    </row>
    <row r="113" spans="1:39" s="283" customFormat="1" ht="15"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6">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6"/>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B115" si="57">Z114</f>
        <v>0</v>
      </c>
      <c r="AA115" s="411">
        <f t="shared" si="57"/>
        <v>0</v>
      </c>
      <c r="AB115" s="411">
        <f t="shared" si="57"/>
        <v>0</v>
      </c>
      <c r="AC115" s="411">
        <f t="shared" ref="AC115:AL115" si="58">AC114</f>
        <v>0</v>
      </c>
      <c r="AD115" s="411">
        <f t="shared" si="58"/>
        <v>0</v>
      </c>
      <c r="AE115" s="411">
        <f t="shared" si="58"/>
        <v>0</v>
      </c>
      <c r="AF115" s="411">
        <f t="shared" si="58"/>
        <v>0</v>
      </c>
      <c r="AG115" s="411">
        <f t="shared" si="58"/>
        <v>0</v>
      </c>
      <c r="AH115" s="411">
        <f t="shared" si="58"/>
        <v>0</v>
      </c>
      <c r="AI115" s="411">
        <f t="shared" si="58"/>
        <v>0</v>
      </c>
      <c r="AJ115" s="411">
        <f t="shared" si="58"/>
        <v>0</v>
      </c>
      <c r="AK115" s="411">
        <f t="shared" si="58"/>
        <v>0</v>
      </c>
      <c r="AL115" s="411">
        <f t="shared" si="58"/>
        <v>0</v>
      </c>
      <c r="AM115" s="502"/>
    </row>
    <row r="116" spans="1:39" s="283" customFormat="1" ht="15"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6"/>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6">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6"/>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B119" si="59">Z118</f>
        <v>0</v>
      </c>
      <c r="AA119" s="411">
        <f t="shared" si="59"/>
        <v>0</v>
      </c>
      <c r="AB119" s="411">
        <f t="shared" si="59"/>
        <v>0</v>
      </c>
      <c r="AC119" s="411">
        <f t="shared" ref="AC119:AL119" si="60">AC118</f>
        <v>0</v>
      </c>
      <c r="AD119" s="411">
        <f t="shared" si="60"/>
        <v>0</v>
      </c>
      <c r="AE119" s="411">
        <f t="shared" si="60"/>
        <v>0</v>
      </c>
      <c r="AF119" s="411">
        <f t="shared" si="60"/>
        <v>0</v>
      </c>
      <c r="AG119" s="411">
        <f t="shared" si="60"/>
        <v>0</v>
      </c>
      <c r="AH119" s="411">
        <f t="shared" si="60"/>
        <v>0</v>
      </c>
      <c r="AI119" s="411">
        <f t="shared" si="60"/>
        <v>0</v>
      </c>
      <c r="AJ119" s="411">
        <f t="shared" si="60"/>
        <v>0</v>
      </c>
      <c r="AK119" s="411">
        <f t="shared" si="60"/>
        <v>0</v>
      </c>
      <c r="AL119" s="411">
        <f t="shared" si="60"/>
        <v>0</v>
      </c>
      <c r="AM119" s="502"/>
    </row>
    <row r="120" spans="1:39" s="283" customFormat="1" ht="15"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6">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6"/>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B122" si="61">Z121</f>
        <v>0</v>
      </c>
      <c r="AA122" s="411">
        <f t="shared" si="61"/>
        <v>0</v>
      </c>
      <c r="AB122" s="411">
        <f t="shared" si="61"/>
        <v>0</v>
      </c>
      <c r="AC122" s="411">
        <f t="shared" ref="AC122:AL122" si="62">AC121</f>
        <v>0</v>
      </c>
      <c r="AD122" s="411">
        <f t="shared" si="62"/>
        <v>0</v>
      </c>
      <c r="AE122" s="411">
        <f t="shared" si="62"/>
        <v>0</v>
      </c>
      <c r="AF122" s="411">
        <f t="shared" si="62"/>
        <v>0</v>
      </c>
      <c r="AG122" s="411">
        <f t="shared" si="62"/>
        <v>0</v>
      </c>
      <c r="AH122" s="411">
        <f t="shared" si="62"/>
        <v>0</v>
      </c>
      <c r="AI122" s="411">
        <f t="shared" si="62"/>
        <v>0</v>
      </c>
      <c r="AJ122" s="411">
        <f t="shared" si="62"/>
        <v>0</v>
      </c>
      <c r="AK122" s="411">
        <f t="shared" si="62"/>
        <v>0</v>
      </c>
      <c r="AL122" s="411">
        <f t="shared" si="62"/>
        <v>0</v>
      </c>
      <c r="AM122" s="502"/>
    </row>
    <row r="123" spans="1:39" s="283" customFormat="1" ht="15"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6">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6"/>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63">Z124</f>
        <v>0</v>
      </c>
      <c r="AA125" s="411">
        <f t="shared" si="63"/>
        <v>0</v>
      </c>
      <c r="AB125" s="411">
        <f t="shared" si="63"/>
        <v>0</v>
      </c>
      <c r="AC125" s="411">
        <f t="shared" ref="AC125:AL125" si="64">AC124</f>
        <v>0</v>
      </c>
      <c r="AD125" s="411">
        <f t="shared" si="64"/>
        <v>0</v>
      </c>
      <c r="AE125" s="411">
        <f t="shared" si="64"/>
        <v>0</v>
      </c>
      <c r="AF125" s="411">
        <f t="shared" si="64"/>
        <v>0</v>
      </c>
      <c r="AG125" s="411">
        <f t="shared" si="64"/>
        <v>0</v>
      </c>
      <c r="AH125" s="411">
        <f t="shared" si="64"/>
        <v>0</v>
      </c>
      <c r="AI125" s="411">
        <f t="shared" si="64"/>
        <v>0</v>
      </c>
      <c r="AJ125" s="411">
        <f t="shared" si="64"/>
        <v>0</v>
      </c>
      <c r="AK125" s="411">
        <f t="shared" si="64"/>
        <v>0</v>
      </c>
      <c r="AL125" s="411">
        <f t="shared" si="64"/>
        <v>0</v>
      </c>
      <c r="AM125" s="502"/>
    </row>
    <row r="126" spans="1:39" s="283" customFormat="1" ht="15"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6"/>
      <c r="B127" s="327" t="s">
        <v>237</v>
      </c>
      <c r="C127" s="328"/>
      <c r="D127" s="328">
        <f>SUM(D22:D125)</f>
        <v>6139814.7284366563</v>
      </c>
      <c r="E127" s="328">
        <f t="shared" ref="E127:M127" si="65">SUM(E22:E125)</f>
        <v>6021596.8074366562</v>
      </c>
      <c r="F127" s="328">
        <f t="shared" si="65"/>
        <v>6021596.8074366562</v>
      </c>
      <c r="G127" s="328">
        <f t="shared" si="65"/>
        <v>5978683.7883025166</v>
      </c>
      <c r="H127" s="328">
        <f t="shared" si="65"/>
        <v>5946912.4527392946</v>
      </c>
      <c r="I127" s="328">
        <f t="shared" si="65"/>
        <v>5890762.2238204498</v>
      </c>
      <c r="J127" s="328">
        <f t="shared" si="65"/>
        <v>5683379.8805780001</v>
      </c>
      <c r="K127" s="328">
        <f t="shared" si="65"/>
        <v>4952165.3628840521</v>
      </c>
      <c r="L127" s="328">
        <f t="shared" si="65"/>
        <v>4882374.3199691642</v>
      </c>
      <c r="M127" s="328">
        <f t="shared" si="65"/>
        <v>4815437.9218052328</v>
      </c>
      <c r="N127" s="328"/>
      <c r="O127" s="328">
        <f>SUM(O22:O125)</f>
        <v>3063.0273426489921</v>
      </c>
      <c r="P127" s="328">
        <f t="shared" ref="P127:X127" si="66">SUM(P22:P125)</f>
        <v>1036.8647426489924</v>
      </c>
      <c r="Q127" s="328">
        <f t="shared" si="66"/>
        <v>1036.8647426489924</v>
      </c>
      <c r="R127" s="328">
        <f t="shared" si="66"/>
        <v>1069.1610620074973</v>
      </c>
      <c r="S127" s="328">
        <f t="shared" si="66"/>
        <v>1015.4387323445496</v>
      </c>
      <c r="T127" s="328">
        <f t="shared" si="66"/>
        <v>1009.0610256886271</v>
      </c>
      <c r="U127" s="328">
        <f t="shared" si="66"/>
        <v>951.90855361248464</v>
      </c>
      <c r="V127" s="328">
        <f t="shared" si="66"/>
        <v>865.40873454605412</v>
      </c>
      <c r="W127" s="328">
        <f t="shared" si="66"/>
        <v>843.51721728720099</v>
      </c>
      <c r="X127" s="328">
        <f t="shared" si="66"/>
        <v>840.41786458294314</v>
      </c>
      <c r="Y127" s="329">
        <f>IF(Y21="kWh",SUMPRODUCT(D22:D125,Y22:Y125))</f>
        <v>398795.84188492841</v>
      </c>
      <c r="Z127" s="329">
        <f>IF(Z21="kWh",SUMPRODUCT(D22:D125,Z22:Z125))</f>
        <v>513524.29634625203</v>
      </c>
      <c r="AA127" s="329">
        <f>IF(AA21="kW",SUMPRODUCT(N22:N125,O22:O125,AA22:AA125),SUMPRODUCT(D22:D125,AA22:AA125))</f>
        <v>7634.3605945319478</v>
      </c>
      <c r="AB127" s="329">
        <f>IF(AB21="kW",SUMPRODUCT(N22:N125,O22:O125,AB22:AB125),SUMPRODUCT(D22:D125,AB22:AB125))</f>
        <v>1847.4226411483733</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1006548.1082931462</v>
      </c>
      <c r="Z128" s="328">
        <f>HLOOKUP(Z20,'2. LRAMVA Threshold'!$B$42:$Q$53,3,FALSE)</f>
        <v>395891.49990205932</v>
      </c>
      <c r="AA128" s="328">
        <f>HLOOKUP(AA20,'2. LRAMVA Threshold'!$B$42:$Q$53,3,FALSE)</f>
        <v>1501.498994124122</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8"/>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5"/>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2.0899999999999998E-2</v>
      </c>
      <c r="Z130" s="341">
        <f>HLOOKUP(Z$20,'3.  Distribution Rates'!$C$122:$P$133,3,FALSE)</f>
        <v>1.35E-2</v>
      </c>
      <c r="AA130" s="341">
        <f>HLOOKUP(AA$20,'3.  Distribution Rates'!$C$122:$P$133,3,FALSE)</f>
        <v>2.4354</v>
      </c>
      <c r="AB130" s="341">
        <f>HLOOKUP(AB$20,'3.  Distribution Rates'!$C$122:$P$133,3,FALSE)</f>
        <v>2.1543000000000001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8"/>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7">Y127*Y130</f>
        <v>8334.8330953950026</v>
      </c>
      <c r="Z131" s="346">
        <f t="shared" si="67"/>
        <v>6932.5780006744026</v>
      </c>
      <c r="AA131" s="347">
        <f t="shared" si="67"/>
        <v>18592.721791923104</v>
      </c>
      <c r="AB131" s="347">
        <f t="shared" si="67"/>
        <v>3979.9025958259408</v>
      </c>
      <c r="AC131" s="347">
        <f t="shared" si="67"/>
        <v>0</v>
      </c>
      <c r="AD131" s="347">
        <f t="shared" si="67"/>
        <v>0</v>
      </c>
      <c r="AE131" s="347">
        <f>AE127*AE130</f>
        <v>0</v>
      </c>
      <c r="AF131" s="347">
        <f t="shared" ref="AF131:AL131" si="68">AF127*AF130</f>
        <v>0</v>
      </c>
      <c r="AG131" s="347">
        <f t="shared" si="68"/>
        <v>0</v>
      </c>
      <c r="AH131" s="347">
        <f t="shared" si="68"/>
        <v>0</v>
      </c>
      <c r="AI131" s="347">
        <f t="shared" si="68"/>
        <v>0</v>
      </c>
      <c r="AJ131" s="347">
        <f t="shared" si="68"/>
        <v>0</v>
      </c>
      <c r="AK131" s="347">
        <f t="shared" si="68"/>
        <v>0</v>
      </c>
      <c r="AL131" s="347">
        <f t="shared" si="68"/>
        <v>0</v>
      </c>
      <c r="AM131" s="407">
        <f>SUM(Y131:AL131)</f>
        <v>37840.035483818458</v>
      </c>
    </row>
    <row r="132" spans="1:40" s="303" customFormat="1" ht="15.75">
      <c r="A132" s="508"/>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9">Y128*Y130</f>
        <v>21036.855463326756</v>
      </c>
      <c r="Z132" s="347">
        <f t="shared" si="69"/>
        <v>5344.5352486778011</v>
      </c>
      <c r="AA132" s="347">
        <f t="shared" si="69"/>
        <v>3656.7506502898868</v>
      </c>
      <c r="AB132" s="347">
        <f t="shared" si="69"/>
        <v>0</v>
      </c>
      <c r="AC132" s="347">
        <f t="shared" si="69"/>
        <v>0</v>
      </c>
      <c r="AD132" s="347">
        <f t="shared" si="69"/>
        <v>0</v>
      </c>
      <c r="AE132" s="347">
        <f>AE128*AE130</f>
        <v>0</v>
      </c>
      <c r="AF132" s="347">
        <f t="shared" ref="AF132:AL132" si="70">AF128*AF130</f>
        <v>0</v>
      </c>
      <c r="AG132" s="347">
        <f t="shared" si="70"/>
        <v>0</v>
      </c>
      <c r="AH132" s="347">
        <f t="shared" si="70"/>
        <v>0</v>
      </c>
      <c r="AI132" s="347">
        <f t="shared" si="70"/>
        <v>0</v>
      </c>
      <c r="AJ132" s="347">
        <f t="shared" si="70"/>
        <v>0</v>
      </c>
      <c r="AK132" s="347">
        <f t="shared" si="70"/>
        <v>0</v>
      </c>
      <c r="AL132" s="347">
        <f t="shared" si="70"/>
        <v>0</v>
      </c>
      <c r="AM132" s="407">
        <f>SUM(Y132:AL132)</f>
        <v>30038.141362294442</v>
      </c>
    </row>
    <row r="133" spans="1:40" s="350" customFormat="1" ht="17.25" customHeight="1">
      <c r="A133" s="510"/>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7801.8941215240156</v>
      </c>
    </row>
    <row r="134" spans="1:40" s="354" customFormat="1" ht="19.5" customHeight="1">
      <c r="A134" s="505"/>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6"/>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398795.84188492841</v>
      </c>
      <c r="Z135" s="291">
        <f>SUMPRODUCT(E22:E125,Z22:Z125)</f>
        <v>513524.29634625203</v>
      </c>
      <c r="AA135" s="291">
        <f>IF(AA21="kW",SUMPRODUCT(N22:N125,P22:P125,AA22:AA125),SUMPRODUCT(E22:E125,AA22:AA125))</f>
        <v>7634.3605945319478</v>
      </c>
      <c r="AB135" s="291">
        <f>IF(AB21="kW",SUMPRODUCT(N22:N125,P22:P125,AB22:AB125),SUMPRODUCT(E22:E125,AB22:AB125))</f>
        <v>1847.4226411483733</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6"/>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398795.84188492841</v>
      </c>
      <c r="Z136" s="291">
        <f>SUMPRODUCT(F22:F125,Z22:Z125)</f>
        <v>513524.29634625203</v>
      </c>
      <c r="AA136" s="291">
        <f>IF(AA21="kW",SUMPRODUCT(N22:N125,Q22:Q125,AA22:AA125),SUMPRODUCT(F22:F125,AA22:AA125))</f>
        <v>7634.3605945319478</v>
      </c>
      <c r="AB136" s="291">
        <f>IF(AB21="kW",SUMPRODUCT(N22:N125,Q22:Q125,AB22:AB125),SUMPRODUCT(F22:F125,AB22:AB125))</f>
        <v>1847.4226411483733</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6"/>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397814.31430408481</v>
      </c>
      <c r="Z137" s="291">
        <f>SUMPRODUCT(G22:G125,Z22:Z125)</f>
        <v>471592.80479295476</v>
      </c>
      <c r="AA137" s="291">
        <f>IF(AA21="kW",SUMPRODUCT(N22:N125,R22:R125,AA22:AA125),SUMPRODUCT(G22:G125,AA22:AA125))</f>
        <v>7634.3605945319478</v>
      </c>
      <c r="AB137" s="291">
        <f>IF(AB21="kW",SUMPRODUCT(N22:N125,R22:R125,AB22:AB125),SUMPRODUCT(G22:G125,AB22:AB125))</f>
        <v>1847.4226411483733</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6"/>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366241.14121673699</v>
      </c>
      <c r="Z138" s="291">
        <f>SUMPRODUCT(H22:H125,Z22:Z125)</f>
        <v>471394.64231708075</v>
      </c>
      <c r="AA138" s="291">
        <f>IF(AA21="kW",SUMPRODUCT(N22:N125,S22:S125,AA22:AA125),SUMPRODUCT(H22:H125,AA22:AA125))</f>
        <v>7634.3605945319478</v>
      </c>
      <c r="AB138" s="291">
        <f>IF(AB21="kW",SUMPRODUCT(N22:N125,S22:S125,AB22:AB125),SUMPRODUCT(H22:H125,AB22:AB125))</f>
        <v>1847.4226411483733</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6"/>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310090.91229789169</v>
      </c>
      <c r="Z139" s="291">
        <f>SUMPRODUCT(I22:I125,Z22:Z125)</f>
        <v>471394.64231708075</v>
      </c>
      <c r="AA139" s="291">
        <f>IF(AA21="kW",SUMPRODUCT(N22:N125,T22:T125,AA22:AA125),SUMPRODUCT(I22:I125,AA22:AA125))</f>
        <v>7634.3605945319478</v>
      </c>
      <c r="AB139" s="291">
        <f>IF(AB21="kW",SUMPRODUCT(N22:N125,T22:T125,AB22:AB125),SUMPRODUCT(I22:I125,AB22:AB125))</f>
        <v>1847.4226411483733</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6"/>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283811.21656602307</v>
      </c>
      <c r="Z140" s="291">
        <f>SUMPRODUCT(J22:J125,Z22:Z125)</f>
        <v>364975.84178814921</v>
      </c>
      <c r="AA140" s="291">
        <f>IF(AA21="kW",SUMPRODUCT(N22:N125,U22:U125,AA22:AA125),SUMPRODUCT(J22:J125,AA22:AA125))</f>
        <v>7608.0397978278952</v>
      </c>
      <c r="AB140" s="291">
        <f>IF(AB21="kW",SUMPRODUCT(N22:N125,U22:U125,AB22:AB125),SUMPRODUCT(J22:J125,AB22:AB125))</f>
        <v>1733.2909474359265</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6"/>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283441.27698539122</v>
      </c>
      <c r="Z141" s="291">
        <f>SUMPRODUCT(K22:K125,Z22:Z125)</f>
        <v>364975.84178814921</v>
      </c>
      <c r="AA141" s="291">
        <f>IF(AA21="kW",SUMPRODUCT(N22:N125,V22:V125,AA22:AA125),SUMPRODUCT(K22:K125,AA22:AA125))</f>
        <v>7413.613972762555</v>
      </c>
      <c r="AB141" s="291">
        <f>IF(AB21="kW",SUMPRODUCT(N22:N125,V22:V125,AB22:AB125),SUMPRODUCT(K22:K125,AB22:AB125))</f>
        <v>890.22571025291245</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6"/>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304949.63905635523</v>
      </c>
      <c r="Z142" s="291">
        <f>SUMPRODUCT(L22:L125,Z22:Z125)</f>
        <v>364975.84178814921</v>
      </c>
      <c r="AA142" s="291">
        <f>IF(AA21="kW",SUMPRODUCT(N22:N125,W22:W125,AA22:AA125),SUMPRODUCT(L22:L125,AA22:AA125))</f>
        <v>7362.1447474461047</v>
      </c>
      <c r="AB142" s="291">
        <f>IF(AB21="kW",SUMPRODUCT(N22:N125,W22:W125,AB22:AB125),SUMPRODUCT(L22:L125,AB22:AB125))</f>
        <v>667.04592107390067</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238013.24089242448</v>
      </c>
      <c r="Z143" s="326">
        <f>SUMPRODUCT(M22:M125,Z22:Z125)</f>
        <v>364975.84178814921</v>
      </c>
      <c r="AA143" s="326">
        <f>IF(AA21="kW",SUMPRODUCT(N22:N125,X22:X125,AA22:AA125),SUMPRODUCT(M22:M125,AA22:AA125))</f>
        <v>7362.1447474461047</v>
      </c>
      <c r="AB143" s="326">
        <f>IF(AB21="kW",SUMPRODUCT(N22:N125,X22:X125,AB22:AB125),SUMPRODUCT(M22:M125, AB22:AB125))</f>
        <v>667.04592107390067</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12" t="s">
        <v>211</v>
      </c>
      <c r="C147" s="814" t="s">
        <v>33</v>
      </c>
      <c r="D147" s="284" t="s">
        <v>422</v>
      </c>
      <c r="E147" s="816" t="s">
        <v>209</v>
      </c>
      <c r="F147" s="817"/>
      <c r="G147" s="817"/>
      <c r="H147" s="817"/>
      <c r="I147" s="817"/>
      <c r="J147" s="817"/>
      <c r="K147" s="817"/>
      <c r="L147" s="817"/>
      <c r="M147" s="818"/>
      <c r="N147" s="819" t="s">
        <v>213</v>
      </c>
      <c r="O147" s="284" t="s">
        <v>423</v>
      </c>
      <c r="P147" s="816" t="s">
        <v>212</v>
      </c>
      <c r="Q147" s="817"/>
      <c r="R147" s="817"/>
      <c r="S147" s="817"/>
      <c r="T147" s="817"/>
      <c r="U147" s="817"/>
      <c r="V147" s="817"/>
      <c r="W147" s="817"/>
      <c r="X147" s="818"/>
      <c r="Y147" s="809" t="s">
        <v>243</v>
      </c>
      <c r="Z147" s="810"/>
      <c r="AA147" s="810"/>
      <c r="AB147" s="810"/>
      <c r="AC147" s="810"/>
      <c r="AD147" s="810"/>
      <c r="AE147" s="810"/>
      <c r="AF147" s="810"/>
      <c r="AG147" s="810"/>
      <c r="AH147" s="810"/>
      <c r="AI147" s="810"/>
      <c r="AJ147" s="810"/>
      <c r="AK147" s="810"/>
      <c r="AL147" s="810"/>
      <c r="AM147" s="811"/>
    </row>
    <row r="148" spans="1:39" ht="60.75" customHeight="1">
      <c r="B148" s="813"/>
      <c r="C148" s="815"/>
      <c r="D148" s="285">
        <v>2012</v>
      </c>
      <c r="E148" s="285">
        <v>2013</v>
      </c>
      <c r="F148" s="285">
        <v>2014</v>
      </c>
      <c r="G148" s="285">
        <v>2015</v>
      </c>
      <c r="H148" s="285">
        <v>2016</v>
      </c>
      <c r="I148" s="285">
        <v>2017</v>
      </c>
      <c r="J148" s="285">
        <v>2018</v>
      </c>
      <c r="K148" s="285">
        <v>2019</v>
      </c>
      <c r="L148" s="285">
        <v>2020</v>
      </c>
      <c r="M148" s="285">
        <v>2021</v>
      </c>
      <c r="N148" s="82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999 kW</v>
      </c>
      <c r="AB148" s="285" t="str">
        <f>'1.  LRAMVA Summary'!G52</f>
        <v>GS&gt;1000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6">
        <v>1</v>
      </c>
      <c r="B150" s="294" t="s">
        <v>1</v>
      </c>
      <c r="C150" s="291" t="s">
        <v>25</v>
      </c>
      <c r="D150" s="295">
        <v>46196.431303827281</v>
      </c>
      <c r="E150" s="295">
        <v>46196.431303827281</v>
      </c>
      <c r="F150" s="295">
        <v>46196.431303827281</v>
      </c>
      <c r="G150" s="295">
        <v>45786.49108382727</v>
      </c>
      <c r="H150" s="295">
        <v>24514.707553429867</v>
      </c>
      <c r="I150" s="295">
        <v>0</v>
      </c>
      <c r="J150" s="295">
        <v>0</v>
      </c>
      <c r="K150" s="295">
        <v>0</v>
      </c>
      <c r="L150" s="295">
        <v>0</v>
      </c>
      <c r="M150" s="295">
        <v>0</v>
      </c>
      <c r="N150" s="291"/>
      <c r="O150" s="295">
        <v>6.8204180884094052</v>
      </c>
      <c r="P150" s="295">
        <v>6.8204180884094052</v>
      </c>
      <c r="Q150" s="295">
        <v>6.8204180884094052</v>
      </c>
      <c r="R150" s="295">
        <v>6.3620024399262496</v>
      </c>
      <c r="S150" s="295">
        <v>3.2231869670794739</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B151" si="71">AA150</f>
        <v>0</v>
      </c>
      <c r="AB151" s="411">
        <f t="shared" si="71"/>
        <v>0</v>
      </c>
      <c r="AC151" s="411">
        <f t="shared" ref="AC151:AL151" si="72">AC150</f>
        <v>0</v>
      </c>
      <c r="AD151" s="411">
        <f t="shared" si="72"/>
        <v>0</v>
      </c>
      <c r="AE151" s="411">
        <f t="shared" si="72"/>
        <v>0</v>
      </c>
      <c r="AF151" s="411">
        <f t="shared" si="72"/>
        <v>0</v>
      </c>
      <c r="AG151" s="411">
        <f t="shared" si="72"/>
        <v>0</v>
      </c>
      <c r="AH151" s="411">
        <f t="shared" si="72"/>
        <v>0</v>
      </c>
      <c r="AI151" s="411">
        <f t="shared" si="72"/>
        <v>0</v>
      </c>
      <c r="AJ151" s="411">
        <f t="shared" si="72"/>
        <v>0</v>
      </c>
      <c r="AK151" s="411">
        <f t="shared" si="72"/>
        <v>0</v>
      </c>
      <c r="AL151" s="411">
        <f t="shared" si="72"/>
        <v>0</v>
      </c>
      <c r="AM151" s="502"/>
    </row>
    <row r="152" spans="1:39" ht="15.75" outlineLevel="1">
      <c r="A152" s="508"/>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6">
        <v>2</v>
      </c>
      <c r="B153" s="294" t="s">
        <v>2</v>
      </c>
      <c r="C153" s="291" t="s">
        <v>25</v>
      </c>
      <c r="D153" s="295">
        <v>3690.2152214359344</v>
      </c>
      <c r="E153" s="295">
        <v>3690.2152214359344</v>
      </c>
      <c r="F153" s="295">
        <v>3690.2152214359344</v>
      </c>
      <c r="G153" s="295">
        <v>3685.370514630561</v>
      </c>
      <c r="H153" s="295">
        <v>0</v>
      </c>
      <c r="I153" s="295">
        <v>0</v>
      </c>
      <c r="J153" s="295">
        <v>0</v>
      </c>
      <c r="K153" s="295">
        <v>0</v>
      </c>
      <c r="L153" s="295">
        <v>0</v>
      </c>
      <c r="M153" s="295">
        <v>0</v>
      </c>
      <c r="N153" s="291"/>
      <c r="O153" s="295">
        <v>2.0722952342522918</v>
      </c>
      <c r="P153" s="295">
        <v>2.0722952342522918</v>
      </c>
      <c r="Q153" s="295">
        <v>2.0722952342522918</v>
      </c>
      <c r="R153" s="295">
        <v>2.066877640897105</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B154" si="73">AA153</f>
        <v>0</v>
      </c>
      <c r="AB154" s="411">
        <f t="shared" si="73"/>
        <v>0</v>
      </c>
      <c r="AC154" s="411">
        <f t="shared" ref="AC154:AL154" si="74">AC153</f>
        <v>0</v>
      </c>
      <c r="AD154" s="411">
        <f t="shared" si="74"/>
        <v>0</v>
      </c>
      <c r="AE154" s="411">
        <f t="shared" si="74"/>
        <v>0</v>
      </c>
      <c r="AF154" s="411">
        <f t="shared" si="74"/>
        <v>0</v>
      </c>
      <c r="AG154" s="411">
        <f t="shared" si="74"/>
        <v>0</v>
      </c>
      <c r="AH154" s="411">
        <f t="shared" si="74"/>
        <v>0</v>
      </c>
      <c r="AI154" s="411">
        <f t="shared" si="74"/>
        <v>0</v>
      </c>
      <c r="AJ154" s="411">
        <f t="shared" si="74"/>
        <v>0</v>
      </c>
      <c r="AK154" s="411">
        <f t="shared" si="74"/>
        <v>0</v>
      </c>
      <c r="AL154" s="411">
        <f t="shared" si="74"/>
        <v>0</v>
      </c>
      <c r="AM154" s="502"/>
    </row>
    <row r="155" spans="1:39" ht="15.75" outlineLevel="1">
      <c r="A155" s="508"/>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6">
        <v>3</v>
      </c>
      <c r="B156" s="294" t="s">
        <v>3</v>
      </c>
      <c r="C156" s="291" t="s">
        <v>25</v>
      </c>
      <c r="D156" s="295">
        <v>157052.13619806949</v>
      </c>
      <c r="E156" s="295">
        <v>157052.13619806949</v>
      </c>
      <c r="F156" s="295">
        <v>157052.13619806949</v>
      </c>
      <c r="G156" s="295">
        <v>157052.13619806949</v>
      </c>
      <c r="H156" s="295">
        <v>157052.13619806949</v>
      </c>
      <c r="I156" s="295">
        <v>157052.13619806949</v>
      </c>
      <c r="J156" s="295">
        <v>157052.13619806949</v>
      </c>
      <c r="K156" s="295">
        <v>157052.13619806949</v>
      </c>
      <c r="L156" s="295">
        <v>157052.13619806949</v>
      </c>
      <c r="M156" s="295">
        <v>157052.13619806949</v>
      </c>
      <c r="N156" s="291"/>
      <c r="O156" s="295">
        <v>88.779994813174028</v>
      </c>
      <c r="P156" s="295">
        <v>88.779994813174028</v>
      </c>
      <c r="Q156" s="295">
        <v>88.779994813174028</v>
      </c>
      <c r="R156" s="295">
        <v>88.779994813174028</v>
      </c>
      <c r="S156" s="295">
        <v>88.779994813174028</v>
      </c>
      <c r="T156" s="295">
        <v>88.779994813174028</v>
      </c>
      <c r="U156" s="295">
        <v>88.779994813174028</v>
      </c>
      <c r="V156" s="295">
        <v>88.779994813174028</v>
      </c>
      <c r="W156" s="295">
        <v>88.779994813174028</v>
      </c>
      <c r="X156" s="295">
        <v>88.779994813174028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3020.6213125521463</v>
      </c>
      <c r="E157" s="295">
        <v>3020.6213125521463</v>
      </c>
      <c r="F157" s="295">
        <v>3020.6213125521463</v>
      </c>
      <c r="G157" s="295">
        <v>3020.6213125521463</v>
      </c>
      <c r="H157" s="295">
        <v>3020.6213125521463</v>
      </c>
      <c r="I157" s="295">
        <v>3020.6213125521463</v>
      </c>
      <c r="J157" s="295">
        <v>3020.6213125521463</v>
      </c>
      <c r="K157" s="295">
        <v>3020.6213125521463</v>
      </c>
      <c r="L157" s="295">
        <v>3020.6213125521463</v>
      </c>
      <c r="M157" s="295">
        <v>3020.6213125521463</v>
      </c>
      <c r="N157" s="468"/>
      <c r="O157" s="295">
        <v>1.5054052372293436</v>
      </c>
      <c r="P157" s="295">
        <v>1.5054052372293436</v>
      </c>
      <c r="Q157" s="295">
        <v>1.5054052372293436</v>
      </c>
      <c r="R157" s="295">
        <v>1.5054052372293436</v>
      </c>
      <c r="S157" s="295">
        <v>1.5054052372293436</v>
      </c>
      <c r="T157" s="295">
        <v>1.5054052372293436</v>
      </c>
      <c r="U157" s="295">
        <v>1.5054052372293436</v>
      </c>
      <c r="V157" s="295">
        <v>1.5054052372293436</v>
      </c>
      <c r="W157" s="295">
        <v>1.5054052372293436</v>
      </c>
      <c r="X157" s="295">
        <v>1.5054052372293436</v>
      </c>
      <c r="Y157" s="411">
        <f>Y156</f>
        <v>1</v>
      </c>
      <c r="Z157" s="411">
        <f>Z156</f>
        <v>0</v>
      </c>
      <c r="AA157" s="411">
        <f t="shared" ref="AA157:AB157" si="75">AA156</f>
        <v>0</v>
      </c>
      <c r="AB157" s="411">
        <f t="shared" si="75"/>
        <v>0</v>
      </c>
      <c r="AC157" s="411">
        <f t="shared" ref="AC157:AL157" si="76">AC156</f>
        <v>0</v>
      </c>
      <c r="AD157" s="411">
        <f t="shared" si="76"/>
        <v>0</v>
      </c>
      <c r="AE157" s="411">
        <f t="shared" si="76"/>
        <v>0</v>
      </c>
      <c r="AF157" s="411">
        <f t="shared" si="76"/>
        <v>0</v>
      </c>
      <c r="AG157" s="411">
        <f t="shared" si="76"/>
        <v>0</v>
      </c>
      <c r="AH157" s="411">
        <f t="shared" si="76"/>
        <v>0</v>
      </c>
      <c r="AI157" s="411">
        <f t="shared" si="76"/>
        <v>0</v>
      </c>
      <c r="AJ157" s="411">
        <f t="shared" si="76"/>
        <v>0</v>
      </c>
      <c r="AK157" s="411">
        <f t="shared" si="76"/>
        <v>0</v>
      </c>
      <c r="AL157" s="411">
        <f t="shared" si="76"/>
        <v>0</v>
      </c>
      <c r="AM157" s="502"/>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6">
        <v>4</v>
      </c>
      <c r="B159" s="294" t="s">
        <v>4</v>
      </c>
      <c r="C159" s="291" t="s">
        <v>25</v>
      </c>
      <c r="D159" s="295">
        <v>3563.1475225578379</v>
      </c>
      <c r="E159" s="295">
        <v>3563.1475225578379</v>
      </c>
      <c r="F159" s="295">
        <v>3563.1475225578379</v>
      </c>
      <c r="G159" s="295">
        <v>3563.1475225578379</v>
      </c>
      <c r="H159" s="295">
        <v>3509.6166134134787</v>
      </c>
      <c r="I159" s="295">
        <v>3509.6166134134787</v>
      </c>
      <c r="J159" s="295">
        <v>1652.6665326011005</v>
      </c>
      <c r="K159" s="295">
        <v>1643.5454159086908</v>
      </c>
      <c r="L159" s="295">
        <v>1643.5454159086908</v>
      </c>
      <c r="M159" s="295">
        <v>1643.5454159086908</v>
      </c>
      <c r="N159" s="291"/>
      <c r="O159" s="295">
        <v>0.58718607039531678</v>
      </c>
      <c r="P159" s="295">
        <v>0.58718607039531678</v>
      </c>
      <c r="Q159" s="295">
        <v>0.58718607039531678</v>
      </c>
      <c r="R159" s="295">
        <v>0.58718607039531678</v>
      </c>
      <c r="S159" s="295">
        <v>0.58470743138023817</v>
      </c>
      <c r="T159" s="295">
        <v>0.58470743138023817</v>
      </c>
      <c r="U159" s="295">
        <v>0.4987251644446492</v>
      </c>
      <c r="V159" s="295">
        <v>0.49768394107793579</v>
      </c>
      <c r="W159" s="295">
        <v>0.49768394107793579</v>
      </c>
      <c r="X159" s="295">
        <v>0.49768394107793579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B160" si="77">AA159</f>
        <v>0</v>
      </c>
      <c r="AB160" s="411">
        <f t="shared" si="77"/>
        <v>0</v>
      </c>
      <c r="AC160" s="411">
        <f t="shared" ref="AC160:AL160" si="78">AC159</f>
        <v>0</v>
      </c>
      <c r="AD160" s="411">
        <f t="shared" si="78"/>
        <v>0</v>
      </c>
      <c r="AE160" s="411">
        <f t="shared" si="78"/>
        <v>0</v>
      </c>
      <c r="AF160" s="411">
        <f t="shared" si="78"/>
        <v>0</v>
      </c>
      <c r="AG160" s="411">
        <f t="shared" si="78"/>
        <v>0</v>
      </c>
      <c r="AH160" s="411">
        <f t="shared" si="78"/>
        <v>0</v>
      </c>
      <c r="AI160" s="411">
        <f t="shared" si="78"/>
        <v>0</v>
      </c>
      <c r="AJ160" s="411">
        <f t="shared" si="78"/>
        <v>0</v>
      </c>
      <c r="AK160" s="411">
        <f t="shared" si="78"/>
        <v>0</v>
      </c>
      <c r="AL160" s="411">
        <f t="shared" si="78"/>
        <v>0</v>
      </c>
      <c r="AM160" s="502"/>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6">
        <v>5</v>
      </c>
      <c r="B162" s="294" t="s">
        <v>5</v>
      </c>
      <c r="C162" s="291" t="s">
        <v>25</v>
      </c>
      <c r="D162" s="295">
        <v>68249.842516567252</v>
      </c>
      <c r="E162" s="295">
        <v>68249.842516567252</v>
      </c>
      <c r="F162" s="295">
        <v>68249.842516567252</v>
      </c>
      <c r="G162" s="295">
        <v>68249.842516567252</v>
      </c>
      <c r="H162" s="295">
        <v>61352.266670884528</v>
      </c>
      <c r="I162" s="295">
        <v>49888.156002904121</v>
      </c>
      <c r="J162" s="295">
        <v>34028.839097318407</v>
      </c>
      <c r="K162" s="295">
        <v>33958.103906642573</v>
      </c>
      <c r="L162" s="295">
        <v>33958.103906642573</v>
      </c>
      <c r="M162" s="295">
        <v>17248.132677188532</v>
      </c>
      <c r="N162" s="291"/>
      <c r="O162" s="295">
        <v>3.7715577907196676</v>
      </c>
      <c r="P162" s="295">
        <v>3.7715577907196676</v>
      </c>
      <c r="Q162" s="295">
        <v>3.7715577907196676</v>
      </c>
      <c r="R162" s="295">
        <v>3.7715577907196676</v>
      </c>
      <c r="S162" s="295">
        <v>3.4521796805054681</v>
      </c>
      <c r="T162" s="295">
        <v>2.9213575362708761</v>
      </c>
      <c r="U162" s="295">
        <v>2.1870243769241173</v>
      </c>
      <c r="V162" s="295">
        <v>2.1789495834679724</v>
      </c>
      <c r="W162" s="295">
        <v>2.1789495834679724</v>
      </c>
      <c r="X162" s="295">
        <v>1.4052286194082533</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B163" si="79">AA162</f>
        <v>0</v>
      </c>
      <c r="AB163" s="411">
        <f t="shared" si="79"/>
        <v>0</v>
      </c>
      <c r="AC163" s="411">
        <f t="shared" ref="AC163:AL163" si="80">AC162</f>
        <v>0</v>
      </c>
      <c r="AD163" s="411">
        <f t="shared" si="80"/>
        <v>0</v>
      </c>
      <c r="AE163" s="411">
        <f t="shared" si="80"/>
        <v>0</v>
      </c>
      <c r="AF163" s="411">
        <f t="shared" si="80"/>
        <v>0</v>
      </c>
      <c r="AG163" s="411">
        <f t="shared" si="80"/>
        <v>0</v>
      </c>
      <c r="AH163" s="411">
        <f t="shared" si="80"/>
        <v>0</v>
      </c>
      <c r="AI163" s="411">
        <f t="shared" si="80"/>
        <v>0</v>
      </c>
      <c r="AJ163" s="411">
        <f t="shared" si="80"/>
        <v>0</v>
      </c>
      <c r="AK163" s="411">
        <f t="shared" si="80"/>
        <v>0</v>
      </c>
      <c r="AL163" s="411">
        <f t="shared" si="80"/>
        <v>0</v>
      </c>
      <c r="AM163" s="502"/>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6">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1</v>
      </c>
      <c r="Z166" s="411">
        <f>Z165</f>
        <v>0</v>
      </c>
      <c r="AA166" s="411">
        <f t="shared" ref="AA166:AB166" si="81">AA165</f>
        <v>0</v>
      </c>
      <c r="AB166" s="411">
        <f t="shared" si="81"/>
        <v>0</v>
      </c>
      <c r="AC166" s="411">
        <f t="shared" ref="AC166:AL166" si="82">AC165</f>
        <v>0</v>
      </c>
      <c r="AD166" s="411">
        <f t="shared" si="82"/>
        <v>0</v>
      </c>
      <c r="AE166" s="411">
        <f t="shared" si="82"/>
        <v>0</v>
      </c>
      <c r="AF166" s="411">
        <f t="shared" si="82"/>
        <v>0</v>
      </c>
      <c r="AG166" s="411">
        <f t="shared" si="82"/>
        <v>0</v>
      </c>
      <c r="AH166" s="411">
        <f t="shared" si="82"/>
        <v>0</v>
      </c>
      <c r="AI166" s="411">
        <f t="shared" si="82"/>
        <v>0</v>
      </c>
      <c r="AJ166" s="411">
        <f t="shared" si="82"/>
        <v>0</v>
      </c>
      <c r="AK166" s="411">
        <f t="shared" si="82"/>
        <v>0</v>
      </c>
      <c r="AL166" s="411">
        <f t="shared" si="82"/>
        <v>0</v>
      </c>
      <c r="AM166" s="502"/>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6">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B169" si="83">AA168</f>
        <v>0</v>
      </c>
      <c r="AB169" s="411">
        <f t="shared" si="83"/>
        <v>0</v>
      </c>
      <c r="AC169" s="411">
        <f t="shared" ref="AC169:AL169" si="84">AC168</f>
        <v>0</v>
      </c>
      <c r="AD169" s="411">
        <f t="shared" si="84"/>
        <v>0</v>
      </c>
      <c r="AE169" s="411">
        <f t="shared" si="84"/>
        <v>0</v>
      </c>
      <c r="AF169" s="411">
        <f t="shared" si="84"/>
        <v>0</v>
      </c>
      <c r="AG169" s="411">
        <f t="shared" si="84"/>
        <v>0</v>
      </c>
      <c r="AH169" s="411">
        <f t="shared" si="84"/>
        <v>0</v>
      </c>
      <c r="AI169" s="411">
        <f t="shared" si="84"/>
        <v>0</v>
      </c>
      <c r="AJ169" s="411">
        <f t="shared" si="84"/>
        <v>0</v>
      </c>
      <c r="AK169" s="411">
        <f t="shared" si="84"/>
        <v>0</v>
      </c>
      <c r="AL169" s="411">
        <f t="shared" si="84"/>
        <v>0</v>
      </c>
      <c r="AM169" s="502"/>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6">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6"/>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B172" si="85">AA171</f>
        <v>0</v>
      </c>
      <c r="AB172" s="411">
        <f t="shared" si="85"/>
        <v>0</v>
      </c>
      <c r="AC172" s="411">
        <f t="shared" ref="AC172:AL172" si="86">AC171</f>
        <v>0</v>
      </c>
      <c r="AD172" s="411">
        <f t="shared" si="86"/>
        <v>0</v>
      </c>
      <c r="AE172" s="411">
        <f t="shared" si="86"/>
        <v>0</v>
      </c>
      <c r="AF172" s="411">
        <f t="shared" si="86"/>
        <v>0</v>
      </c>
      <c r="AG172" s="411">
        <f t="shared" si="86"/>
        <v>0</v>
      </c>
      <c r="AH172" s="411">
        <f t="shared" si="86"/>
        <v>0</v>
      </c>
      <c r="AI172" s="411">
        <f t="shared" si="86"/>
        <v>0</v>
      </c>
      <c r="AJ172" s="411">
        <f t="shared" si="86"/>
        <v>0</v>
      </c>
      <c r="AK172" s="411">
        <f t="shared" si="86"/>
        <v>0</v>
      </c>
      <c r="AL172" s="411">
        <f t="shared" si="86"/>
        <v>0</v>
      </c>
      <c r="AM172" s="502"/>
    </row>
    <row r="173" spans="1:39" s="283" customFormat="1" ht="15" outlineLevel="1">
      <c r="A173" s="506"/>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6">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B175" si="87">AA174</f>
        <v>0</v>
      </c>
      <c r="AB175" s="411">
        <f t="shared" si="87"/>
        <v>0</v>
      </c>
      <c r="AC175" s="411">
        <f t="shared" ref="AC175:AL175" si="88">AC174</f>
        <v>0</v>
      </c>
      <c r="AD175" s="411">
        <f t="shared" si="88"/>
        <v>0</v>
      </c>
      <c r="AE175" s="411">
        <f t="shared" si="88"/>
        <v>0</v>
      </c>
      <c r="AF175" s="411">
        <f t="shared" si="88"/>
        <v>0</v>
      </c>
      <c r="AG175" s="411">
        <f t="shared" si="88"/>
        <v>0</v>
      </c>
      <c r="AH175" s="411">
        <f t="shared" si="88"/>
        <v>0</v>
      </c>
      <c r="AI175" s="411">
        <f t="shared" si="88"/>
        <v>0</v>
      </c>
      <c r="AJ175" s="411">
        <f t="shared" si="88"/>
        <v>0</v>
      </c>
      <c r="AK175" s="411">
        <f t="shared" si="88"/>
        <v>0</v>
      </c>
      <c r="AL175" s="411">
        <f t="shared" si="88"/>
        <v>0</v>
      </c>
      <c r="AM175" s="502"/>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7"/>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6">
        <v>10</v>
      </c>
      <c r="B178" s="310" t="s">
        <v>22</v>
      </c>
      <c r="C178" s="291" t="s">
        <v>25</v>
      </c>
      <c r="D178" s="295">
        <v>891320.26162691612</v>
      </c>
      <c r="E178" s="295">
        <v>891320.26162691612</v>
      </c>
      <c r="F178" s="295">
        <v>882634.64326662594</v>
      </c>
      <c r="G178" s="295">
        <v>872339.96130591084</v>
      </c>
      <c r="H178" s="295">
        <v>872339.96130591084</v>
      </c>
      <c r="I178" s="295">
        <v>825781.3408546726</v>
      </c>
      <c r="J178" s="295">
        <v>814229.71831632173</v>
      </c>
      <c r="K178" s="295">
        <v>814229.71831632173</v>
      </c>
      <c r="L178" s="295">
        <v>803706.69586495566</v>
      </c>
      <c r="M178" s="295">
        <v>647934.47822083486</v>
      </c>
      <c r="N178" s="295">
        <v>12</v>
      </c>
      <c r="O178" s="295">
        <v>187.74892097725359</v>
      </c>
      <c r="P178" s="295">
        <v>187.74892097725359</v>
      </c>
      <c r="Q178" s="295">
        <v>185.08150847345772</v>
      </c>
      <c r="R178" s="295">
        <v>181.92415815167067</v>
      </c>
      <c r="S178" s="295">
        <v>181.92415815167067</v>
      </c>
      <c r="T178" s="295">
        <v>167.84683427046622</v>
      </c>
      <c r="U178" s="295">
        <v>164.68269305963869</v>
      </c>
      <c r="V178" s="295">
        <v>164.68269305963869</v>
      </c>
      <c r="W178" s="295">
        <v>161.98460459986785</v>
      </c>
      <c r="X178" s="295">
        <v>119.31654721542701</v>
      </c>
      <c r="Y178" s="467"/>
      <c r="Z178" s="467">
        <v>0.17100000000000001</v>
      </c>
      <c r="AA178" s="467">
        <v>0.25779999999999997</v>
      </c>
      <c r="AB178" s="467">
        <v>0.57120000000000004</v>
      </c>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40100.724593699</v>
      </c>
      <c r="E179" s="295">
        <v>40100.724593699</v>
      </c>
      <c r="F179" s="295">
        <v>40100.724593699</v>
      </c>
      <c r="G179" s="295">
        <v>40100.724593699</v>
      </c>
      <c r="H179" s="295">
        <v>40100.724593699</v>
      </c>
      <c r="I179" s="295">
        <v>40100.724593699</v>
      </c>
      <c r="J179" s="295">
        <v>39879.617813295001</v>
      </c>
      <c r="K179" s="295">
        <v>39879.617813295001</v>
      </c>
      <c r="L179" s="295">
        <v>39879.617813295001</v>
      </c>
      <c r="M179" s="295">
        <v>38558.368074266</v>
      </c>
      <c r="N179" s="295">
        <f>N178</f>
        <v>12</v>
      </c>
      <c r="O179" s="295">
        <v>2.8532212330000002</v>
      </c>
      <c r="P179" s="295">
        <v>2.8532212330000002</v>
      </c>
      <c r="Q179" s="295">
        <v>2.8532212330000002</v>
      </c>
      <c r="R179" s="295">
        <v>2.8532212330000002</v>
      </c>
      <c r="S179" s="295">
        <v>2.8532212330000002</v>
      </c>
      <c r="T179" s="295">
        <v>2.8532212330000002</v>
      </c>
      <c r="U179" s="295">
        <v>2.7726147829999999</v>
      </c>
      <c r="V179" s="295">
        <v>2.7726147829999999</v>
      </c>
      <c r="W179" s="295">
        <v>2.7726147829999999</v>
      </c>
      <c r="X179" s="295">
        <v>2.290941401</v>
      </c>
      <c r="Y179" s="411">
        <f>Y178</f>
        <v>0</v>
      </c>
      <c r="Z179" s="411">
        <f>Z178</f>
        <v>0.17100000000000001</v>
      </c>
      <c r="AA179" s="411">
        <f t="shared" ref="AA179:AB179" si="89">AA178</f>
        <v>0.25779999999999997</v>
      </c>
      <c r="AB179" s="411">
        <f t="shared" si="89"/>
        <v>0.57120000000000004</v>
      </c>
      <c r="AC179" s="411">
        <f t="shared" ref="AC179:AL179" si="90">AC178</f>
        <v>0</v>
      </c>
      <c r="AD179" s="411">
        <f t="shared" si="90"/>
        <v>0</v>
      </c>
      <c r="AE179" s="411">
        <f t="shared" si="90"/>
        <v>0</v>
      </c>
      <c r="AF179" s="411">
        <f t="shared" si="90"/>
        <v>0</v>
      </c>
      <c r="AG179" s="411">
        <f t="shared" si="90"/>
        <v>0</v>
      </c>
      <c r="AH179" s="411">
        <f t="shared" si="90"/>
        <v>0</v>
      </c>
      <c r="AI179" s="411">
        <f t="shared" si="90"/>
        <v>0</v>
      </c>
      <c r="AJ179" s="411">
        <f t="shared" si="90"/>
        <v>0</v>
      </c>
      <c r="AK179" s="411">
        <f t="shared" si="90"/>
        <v>0</v>
      </c>
      <c r="AL179" s="411">
        <f t="shared" si="90"/>
        <v>0</v>
      </c>
      <c r="AM179" s="502"/>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6">
        <v>11</v>
      </c>
      <c r="B181" s="314" t="s">
        <v>21</v>
      </c>
      <c r="C181" s="291" t="s">
        <v>25</v>
      </c>
      <c r="D181" s="295">
        <v>278643.2816194066</v>
      </c>
      <c r="E181" s="295">
        <v>278643.28161940631</v>
      </c>
      <c r="F181" s="295">
        <v>276525.09150465997</v>
      </c>
      <c r="G181" s="295">
        <v>205778.5487088126</v>
      </c>
      <c r="H181" s="295">
        <v>205778.5487088126</v>
      </c>
      <c r="I181" s="295">
        <v>63244.145998860862</v>
      </c>
      <c r="J181" s="295">
        <v>63244.145998860862</v>
      </c>
      <c r="K181" s="295">
        <v>63244.145998860862</v>
      </c>
      <c r="L181" s="295">
        <v>63244.145998860862</v>
      </c>
      <c r="M181" s="295">
        <v>63244.145998860862</v>
      </c>
      <c r="N181" s="295">
        <v>12</v>
      </c>
      <c r="O181" s="295">
        <v>73.243883069701525</v>
      </c>
      <c r="P181" s="295">
        <v>73.243883069701525</v>
      </c>
      <c r="Q181" s="295">
        <v>72.628585436680865</v>
      </c>
      <c r="R181" s="295">
        <v>55.035617097860573</v>
      </c>
      <c r="S181" s="295">
        <v>55.035617097860573</v>
      </c>
      <c r="T181" s="295">
        <v>15.498347703365015</v>
      </c>
      <c r="U181" s="295">
        <v>15.498347703365015</v>
      </c>
      <c r="V181" s="295">
        <v>15.498347703365015</v>
      </c>
      <c r="W181" s="295">
        <v>15.498347703365015</v>
      </c>
      <c r="X181" s="295">
        <v>15.498347703365015</v>
      </c>
      <c r="Y181" s="415"/>
      <c r="Z181" s="415">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12533.765038863001</v>
      </c>
      <c r="E182" s="295">
        <v>12533.765038863001</v>
      </c>
      <c r="F182" s="295">
        <v>12533.765038863001</v>
      </c>
      <c r="G182" s="295">
        <v>11789.018855987</v>
      </c>
      <c r="H182" s="295">
        <v>11789.018855987</v>
      </c>
      <c r="I182" s="295">
        <v>1844.4154078179999</v>
      </c>
      <c r="J182" s="295">
        <v>1844.4154078179999</v>
      </c>
      <c r="K182" s="295">
        <v>1844.4154078179999</v>
      </c>
      <c r="L182" s="295">
        <v>1844.4154078179999</v>
      </c>
      <c r="M182" s="295">
        <v>1844.4154078179999</v>
      </c>
      <c r="N182" s="295">
        <f>N181</f>
        <v>12</v>
      </c>
      <c r="O182" s="295">
        <v>3.3051762679999999</v>
      </c>
      <c r="P182" s="295">
        <v>3.3051762679999999</v>
      </c>
      <c r="Q182" s="295">
        <v>3.3051762679999999</v>
      </c>
      <c r="R182" s="295">
        <v>3.0951109749999999</v>
      </c>
      <c r="S182" s="295">
        <v>3.0951109749999999</v>
      </c>
      <c r="T182" s="295">
        <v>0.48423625799999997</v>
      </c>
      <c r="U182" s="295">
        <v>0.48423625799999997</v>
      </c>
      <c r="V182" s="295">
        <v>0.48423625799999997</v>
      </c>
      <c r="W182" s="295">
        <v>0.48423625799999997</v>
      </c>
      <c r="X182" s="295">
        <v>0.48423625799999997</v>
      </c>
      <c r="Y182" s="411">
        <f>Y181</f>
        <v>0</v>
      </c>
      <c r="Z182" s="411">
        <f>Z181</f>
        <v>1</v>
      </c>
      <c r="AA182" s="411">
        <f t="shared" ref="AA182:AB182" si="91">AA181</f>
        <v>0</v>
      </c>
      <c r="AB182" s="411">
        <f t="shared" si="91"/>
        <v>0</v>
      </c>
      <c r="AC182" s="411">
        <f t="shared" ref="AC182:AL182" si="92">AC181</f>
        <v>0</v>
      </c>
      <c r="AD182" s="411">
        <f t="shared" si="92"/>
        <v>0</v>
      </c>
      <c r="AE182" s="411">
        <f t="shared" si="92"/>
        <v>0</v>
      </c>
      <c r="AF182" s="411">
        <f t="shared" si="92"/>
        <v>0</v>
      </c>
      <c r="AG182" s="411">
        <f t="shared" si="92"/>
        <v>0</v>
      </c>
      <c r="AH182" s="411">
        <f t="shared" si="92"/>
        <v>0</v>
      </c>
      <c r="AI182" s="411">
        <f t="shared" si="92"/>
        <v>0</v>
      </c>
      <c r="AJ182" s="411">
        <f t="shared" si="92"/>
        <v>0</v>
      </c>
      <c r="AK182" s="411">
        <f t="shared" si="92"/>
        <v>0</v>
      </c>
      <c r="AL182" s="411">
        <f t="shared" si="92"/>
        <v>0</v>
      </c>
      <c r="AM182" s="502"/>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B185" si="93">AA184</f>
        <v>0</v>
      </c>
      <c r="AB185" s="411">
        <f t="shared" si="93"/>
        <v>0</v>
      </c>
      <c r="AC185" s="411">
        <f t="shared" ref="AC185:AL185" si="94">AC184</f>
        <v>0</v>
      </c>
      <c r="AD185" s="411">
        <f t="shared" si="94"/>
        <v>0</v>
      </c>
      <c r="AE185" s="411">
        <f t="shared" si="94"/>
        <v>0</v>
      </c>
      <c r="AF185" s="411">
        <f t="shared" si="94"/>
        <v>0</v>
      </c>
      <c r="AG185" s="411">
        <f t="shared" si="94"/>
        <v>0</v>
      </c>
      <c r="AH185" s="411">
        <f t="shared" si="94"/>
        <v>0</v>
      </c>
      <c r="AI185" s="411">
        <f t="shared" si="94"/>
        <v>0</v>
      </c>
      <c r="AJ185" s="411">
        <f t="shared" si="94"/>
        <v>0</v>
      </c>
      <c r="AK185" s="411">
        <f t="shared" si="94"/>
        <v>0</v>
      </c>
      <c r="AL185" s="411">
        <f t="shared" si="94"/>
        <v>0</v>
      </c>
      <c r="AM185" s="502"/>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6">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1262.70615</v>
      </c>
      <c r="E188" s="295">
        <v>1262.70615</v>
      </c>
      <c r="F188" s="295">
        <v>1262.70615</v>
      </c>
      <c r="G188" s="295">
        <v>1262.70615</v>
      </c>
      <c r="H188" s="295">
        <v>1262.70615</v>
      </c>
      <c r="I188" s="295">
        <v>1262.70615</v>
      </c>
      <c r="J188" s="295">
        <v>1262.70615</v>
      </c>
      <c r="K188" s="295">
        <v>1262.70615</v>
      </c>
      <c r="L188" s="295">
        <v>1262.70615</v>
      </c>
      <c r="M188" s="295">
        <v>1262.70615</v>
      </c>
      <c r="N188" s="295">
        <f>N187</f>
        <v>12</v>
      </c>
      <c r="O188" s="295">
        <v>0.75276012599999997</v>
      </c>
      <c r="P188" s="295">
        <v>0.75276012599999997</v>
      </c>
      <c r="Q188" s="295">
        <v>0.75276012599999997</v>
      </c>
      <c r="R188" s="295">
        <v>0.75276012599999997</v>
      </c>
      <c r="S188" s="295">
        <v>0.75276012599999997</v>
      </c>
      <c r="T188" s="295">
        <v>0.75276012599999997</v>
      </c>
      <c r="U188" s="295">
        <v>0.75276012599999997</v>
      </c>
      <c r="V188" s="295">
        <v>0.75276012599999997</v>
      </c>
      <c r="W188" s="295">
        <v>0.75276012599999997</v>
      </c>
      <c r="X188" s="295">
        <v>0.75276012599999997</v>
      </c>
      <c r="Y188" s="411">
        <f>Y187</f>
        <v>0</v>
      </c>
      <c r="Z188" s="411">
        <f>Z187</f>
        <v>0</v>
      </c>
      <c r="AA188" s="411">
        <f t="shared" ref="AA188:AB188" si="95">AA187</f>
        <v>1</v>
      </c>
      <c r="AB188" s="411">
        <f t="shared" si="95"/>
        <v>0</v>
      </c>
      <c r="AC188" s="411">
        <f t="shared" ref="AC188:AL188" si="96">AC187</f>
        <v>0</v>
      </c>
      <c r="AD188" s="411">
        <f t="shared" si="96"/>
        <v>0</v>
      </c>
      <c r="AE188" s="411">
        <f t="shared" si="96"/>
        <v>0</v>
      </c>
      <c r="AF188" s="411">
        <f t="shared" si="96"/>
        <v>0</v>
      </c>
      <c r="AG188" s="411">
        <f t="shared" si="96"/>
        <v>0</v>
      </c>
      <c r="AH188" s="411">
        <f t="shared" si="96"/>
        <v>0</v>
      </c>
      <c r="AI188" s="411">
        <f t="shared" si="96"/>
        <v>0</v>
      </c>
      <c r="AJ188" s="411">
        <f t="shared" si="96"/>
        <v>0</v>
      </c>
      <c r="AK188" s="411">
        <f t="shared" si="96"/>
        <v>0</v>
      </c>
      <c r="AL188" s="411">
        <f t="shared" si="96"/>
        <v>0</v>
      </c>
      <c r="AM188" s="502"/>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6">
        <v>14</v>
      </c>
      <c r="B190" s="314" t="s">
        <v>20</v>
      </c>
      <c r="C190" s="291" t="s">
        <v>25</v>
      </c>
      <c r="D190" s="295">
        <v>50352.508925126152</v>
      </c>
      <c r="E190" s="295">
        <v>50352.508925126152</v>
      </c>
      <c r="F190" s="295">
        <v>50352.508925126152</v>
      </c>
      <c r="G190" s="295">
        <v>50352.508925126152</v>
      </c>
      <c r="H190" s="295">
        <v>0</v>
      </c>
      <c r="I190" s="295">
        <v>0</v>
      </c>
      <c r="J190" s="295">
        <v>0</v>
      </c>
      <c r="K190" s="295">
        <v>0</v>
      </c>
      <c r="L190" s="295">
        <v>0</v>
      </c>
      <c r="M190" s="295">
        <v>0</v>
      </c>
      <c r="N190" s="295">
        <v>12</v>
      </c>
      <c r="O190" s="295">
        <v>10.354349259129565</v>
      </c>
      <c r="P190" s="295">
        <v>10.354349259129565</v>
      </c>
      <c r="Q190" s="295">
        <v>10.354349259129565</v>
      </c>
      <c r="R190" s="295">
        <v>10.354349259129565</v>
      </c>
      <c r="S190" s="295">
        <v>0</v>
      </c>
      <c r="T190" s="295">
        <v>0</v>
      </c>
      <c r="U190" s="295">
        <v>0</v>
      </c>
      <c r="V190" s="295">
        <v>0</v>
      </c>
      <c r="W190" s="295">
        <v>0</v>
      </c>
      <c r="X190" s="295">
        <v>0</v>
      </c>
      <c r="Y190" s="415"/>
      <c r="Z190" s="415"/>
      <c r="AA190" s="415">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27738.433750263001</v>
      </c>
      <c r="E191" s="295">
        <v>27738.433750263001</v>
      </c>
      <c r="F191" s="295">
        <v>27738.433750263001</v>
      </c>
      <c r="G191" s="295">
        <v>27738.433750263001</v>
      </c>
      <c r="H191" s="295">
        <v>0</v>
      </c>
      <c r="I191" s="295">
        <v>0</v>
      </c>
      <c r="J191" s="295">
        <v>0</v>
      </c>
      <c r="K191" s="295">
        <v>0</v>
      </c>
      <c r="L191" s="295">
        <v>0</v>
      </c>
      <c r="M191" s="295">
        <v>0</v>
      </c>
      <c r="N191" s="295">
        <f>N190</f>
        <v>12</v>
      </c>
      <c r="O191" s="295">
        <v>5.6945734479999999</v>
      </c>
      <c r="P191" s="295">
        <v>5.6945734479999999</v>
      </c>
      <c r="Q191" s="295">
        <v>5.6945734479999999</v>
      </c>
      <c r="R191" s="295">
        <v>5.6945734479999999</v>
      </c>
      <c r="S191" s="295">
        <v>0</v>
      </c>
      <c r="T191" s="295">
        <v>0</v>
      </c>
      <c r="U191" s="295">
        <v>0</v>
      </c>
      <c r="V191" s="295">
        <v>0</v>
      </c>
      <c r="W191" s="295">
        <v>0</v>
      </c>
      <c r="X191" s="295">
        <v>0</v>
      </c>
      <c r="Y191" s="411">
        <f>Y190</f>
        <v>0</v>
      </c>
      <c r="Z191" s="411">
        <f>Z190</f>
        <v>0</v>
      </c>
      <c r="AA191" s="411">
        <f t="shared" ref="AA191:AB191" si="97">AA190</f>
        <v>1</v>
      </c>
      <c r="AB191" s="411">
        <f t="shared" si="97"/>
        <v>0</v>
      </c>
      <c r="AC191" s="411">
        <f t="shared" ref="AC191:AL191" si="98">AC190</f>
        <v>0</v>
      </c>
      <c r="AD191" s="411">
        <f t="shared" si="98"/>
        <v>0</v>
      </c>
      <c r="AE191" s="411">
        <f t="shared" si="98"/>
        <v>0</v>
      </c>
      <c r="AF191" s="411">
        <f t="shared" si="98"/>
        <v>0</v>
      </c>
      <c r="AG191" s="411">
        <f t="shared" si="98"/>
        <v>0</v>
      </c>
      <c r="AH191" s="411">
        <f t="shared" si="98"/>
        <v>0</v>
      </c>
      <c r="AI191" s="411">
        <f t="shared" si="98"/>
        <v>0</v>
      </c>
      <c r="AJ191" s="411">
        <f t="shared" si="98"/>
        <v>0</v>
      </c>
      <c r="AK191" s="411">
        <f t="shared" si="98"/>
        <v>0</v>
      </c>
      <c r="AL191" s="411">
        <f t="shared" si="98"/>
        <v>0</v>
      </c>
      <c r="AM191" s="502"/>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6">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6"/>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B194" si="99">AA193</f>
        <v>0</v>
      </c>
      <c r="AB194" s="411">
        <f t="shared" si="99"/>
        <v>0</v>
      </c>
      <c r="AC194" s="411">
        <f t="shared" ref="AC194:AL194" si="100">AC193</f>
        <v>0</v>
      </c>
      <c r="AD194" s="411">
        <f t="shared" si="100"/>
        <v>0</v>
      </c>
      <c r="AE194" s="411">
        <f t="shared" si="100"/>
        <v>0</v>
      </c>
      <c r="AF194" s="411">
        <f t="shared" si="100"/>
        <v>0</v>
      </c>
      <c r="AG194" s="411">
        <f t="shared" si="100"/>
        <v>0</v>
      </c>
      <c r="AH194" s="411">
        <f t="shared" si="100"/>
        <v>0</v>
      </c>
      <c r="AI194" s="411">
        <f t="shared" si="100"/>
        <v>0</v>
      </c>
      <c r="AJ194" s="411">
        <f t="shared" si="100"/>
        <v>0</v>
      </c>
      <c r="AK194" s="411">
        <f t="shared" si="100"/>
        <v>0</v>
      </c>
      <c r="AL194" s="411">
        <f t="shared" si="100"/>
        <v>0</v>
      </c>
      <c r="AM194" s="502"/>
    </row>
    <row r="195" spans="1:39" s="283" customFormat="1" ht="15" outlineLevel="1">
      <c r="A195" s="506"/>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6">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6"/>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B197" si="101">AA196</f>
        <v>0</v>
      </c>
      <c r="AB197" s="411">
        <f t="shared" si="101"/>
        <v>0</v>
      </c>
      <c r="AC197" s="411">
        <f t="shared" ref="AC197:AL197" si="102">AC196</f>
        <v>0</v>
      </c>
      <c r="AD197" s="411">
        <f t="shared" si="102"/>
        <v>0</v>
      </c>
      <c r="AE197" s="411">
        <f t="shared" si="102"/>
        <v>0</v>
      </c>
      <c r="AF197" s="411">
        <f t="shared" si="102"/>
        <v>0</v>
      </c>
      <c r="AG197" s="411">
        <f t="shared" si="102"/>
        <v>0</v>
      </c>
      <c r="AH197" s="411">
        <f t="shared" si="102"/>
        <v>0</v>
      </c>
      <c r="AI197" s="411">
        <f t="shared" si="102"/>
        <v>0</v>
      </c>
      <c r="AJ197" s="411">
        <f t="shared" si="102"/>
        <v>0</v>
      </c>
      <c r="AK197" s="411">
        <f t="shared" si="102"/>
        <v>0</v>
      </c>
      <c r="AL197" s="411">
        <f t="shared" si="102"/>
        <v>0</v>
      </c>
      <c r="AM197" s="502"/>
    </row>
    <row r="198" spans="1:39" s="283" customFormat="1" ht="15" outlineLevel="1">
      <c r="A198" s="506"/>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6">
        <v>17</v>
      </c>
      <c r="B199" s="314" t="s">
        <v>9</v>
      </c>
      <c r="C199" s="291" t="s">
        <v>25</v>
      </c>
      <c r="D199" s="295">
        <v>530.74069999999995</v>
      </c>
      <c r="E199" s="295">
        <v>0</v>
      </c>
      <c r="F199" s="295">
        <v>0</v>
      </c>
      <c r="G199" s="295">
        <v>0</v>
      </c>
      <c r="H199" s="295">
        <v>0</v>
      </c>
      <c r="I199" s="295">
        <v>0</v>
      </c>
      <c r="J199" s="295">
        <v>0</v>
      </c>
      <c r="K199" s="295">
        <v>0</v>
      </c>
      <c r="L199" s="295">
        <v>0</v>
      </c>
      <c r="M199" s="295">
        <v>0</v>
      </c>
      <c r="N199" s="291"/>
      <c r="O199" s="295">
        <v>36.513863999999998</v>
      </c>
      <c r="P199" s="295">
        <v>0</v>
      </c>
      <c r="Q199" s="295">
        <v>0</v>
      </c>
      <c r="R199" s="295">
        <v>0</v>
      </c>
      <c r="S199" s="295">
        <v>0</v>
      </c>
      <c r="T199" s="295">
        <v>0</v>
      </c>
      <c r="U199" s="295">
        <v>0</v>
      </c>
      <c r="V199" s="295">
        <v>0</v>
      </c>
      <c r="W199" s="295">
        <v>0</v>
      </c>
      <c r="X199" s="295">
        <v>0</v>
      </c>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B200" si="103">AA199</f>
        <v>0</v>
      </c>
      <c r="AB200" s="411">
        <f t="shared" si="103"/>
        <v>0</v>
      </c>
      <c r="AC200" s="411">
        <f t="shared" ref="AC200:AL200" si="104">AC199</f>
        <v>0</v>
      </c>
      <c r="AD200" s="411">
        <f t="shared" si="104"/>
        <v>0</v>
      </c>
      <c r="AE200" s="411">
        <f t="shared" si="104"/>
        <v>0</v>
      </c>
      <c r="AF200" s="411">
        <f t="shared" si="104"/>
        <v>0</v>
      </c>
      <c r="AG200" s="411">
        <f t="shared" si="104"/>
        <v>0</v>
      </c>
      <c r="AH200" s="411">
        <f t="shared" si="104"/>
        <v>0</v>
      </c>
      <c r="AI200" s="411">
        <f t="shared" si="104"/>
        <v>0</v>
      </c>
      <c r="AJ200" s="411">
        <f t="shared" si="104"/>
        <v>0</v>
      </c>
      <c r="AK200" s="411">
        <f t="shared" si="104"/>
        <v>0</v>
      </c>
      <c r="AL200" s="411">
        <f t="shared" si="104"/>
        <v>0</v>
      </c>
      <c r="AM200" s="502"/>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7"/>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B204" si="105">AA203</f>
        <v>0</v>
      </c>
      <c r="AB204" s="411">
        <f t="shared" si="105"/>
        <v>0</v>
      </c>
      <c r="AC204" s="411">
        <f t="shared" ref="AC204:AL204" si="106">AC203</f>
        <v>0</v>
      </c>
      <c r="AD204" s="411">
        <f t="shared" si="106"/>
        <v>0</v>
      </c>
      <c r="AE204" s="411">
        <f t="shared" si="106"/>
        <v>0</v>
      </c>
      <c r="AF204" s="411">
        <f t="shared" si="106"/>
        <v>0</v>
      </c>
      <c r="AG204" s="411">
        <f t="shared" si="106"/>
        <v>0</v>
      </c>
      <c r="AH204" s="411">
        <f t="shared" si="106"/>
        <v>0</v>
      </c>
      <c r="AI204" s="411">
        <f t="shared" si="106"/>
        <v>0</v>
      </c>
      <c r="AJ204" s="411">
        <f t="shared" si="106"/>
        <v>0</v>
      </c>
      <c r="AK204" s="411">
        <f t="shared" si="106"/>
        <v>0</v>
      </c>
      <c r="AL204" s="411">
        <f t="shared" si="106"/>
        <v>0</v>
      </c>
      <c r="AM204" s="502"/>
    </row>
    <row r="205" spans="1:39" ht="15" outlineLevel="1">
      <c r="A205" s="509"/>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B207" si="107">AA206</f>
        <v>0</v>
      </c>
      <c r="AB207" s="411">
        <f t="shared" si="107"/>
        <v>0</v>
      </c>
      <c r="AC207" s="411">
        <f t="shared" ref="AC207:AL207" si="108">AC206</f>
        <v>0</v>
      </c>
      <c r="AD207" s="411">
        <f t="shared" si="108"/>
        <v>0</v>
      </c>
      <c r="AE207" s="411">
        <f t="shared" si="108"/>
        <v>0</v>
      </c>
      <c r="AF207" s="411">
        <f t="shared" si="108"/>
        <v>0</v>
      </c>
      <c r="AG207" s="411">
        <f t="shared" si="108"/>
        <v>0</v>
      </c>
      <c r="AH207" s="411">
        <f t="shared" si="108"/>
        <v>0</v>
      </c>
      <c r="AI207" s="411">
        <f t="shared" si="108"/>
        <v>0</v>
      </c>
      <c r="AJ207" s="411">
        <f t="shared" si="108"/>
        <v>0</v>
      </c>
      <c r="AK207" s="411">
        <f t="shared" si="108"/>
        <v>0</v>
      </c>
      <c r="AL207" s="411">
        <f t="shared" si="108"/>
        <v>0</v>
      </c>
      <c r="AM207" s="502"/>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B210" si="109">AA209</f>
        <v>0</v>
      </c>
      <c r="AB210" s="411">
        <f t="shared" si="109"/>
        <v>0</v>
      </c>
      <c r="AC210" s="411">
        <f t="shared" ref="AC210:AL210" si="110">AC209</f>
        <v>0</v>
      </c>
      <c r="AD210" s="411">
        <f t="shared" si="110"/>
        <v>0</v>
      </c>
      <c r="AE210" s="411">
        <f t="shared" si="110"/>
        <v>0</v>
      </c>
      <c r="AF210" s="411">
        <f t="shared" si="110"/>
        <v>0</v>
      </c>
      <c r="AG210" s="411">
        <f t="shared" si="110"/>
        <v>0</v>
      </c>
      <c r="AH210" s="411">
        <f t="shared" si="110"/>
        <v>0</v>
      </c>
      <c r="AI210" s="411">
        <f t="shared" si="110"/>
        <v>0</v>
      </c>
      <c r="AJ210" s="411">
        <f t="shared" si="110"/>
        <v>0</v>
      </c>
      <c r="AK210" s="411">
        <f t="shared" si="110"/>
        <v>0</v>
      </c>
      <c r="AL210" s="411">
        <f t="shared" si="110"/>
        <v>0</v>
      </c>
      <c r="AM210" s="502"/>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0">
        <v>0.17100000000000001</v>
      </c>
      <c r="AA212" s="410">
        <v>0.25779999999999997</v>
      </c>
      <c r="AB212" s="410">
        <v>0.57120000000000004</v>
      </c>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0.17100000000000001</v>
      </c>
      <c r="AA213" s="411">
        <f t="shared" ref="AA213:AB213" si="111">AA212</f>
        <v>0.25779999999999997</v>
      </c>
      <c r="AB213" s="411">
        <f t="shared" si="111"/>
        <v>0.57120000000000004</v>
      </c>
      <c r="AC213" s="411">
        <f t="shared" ref="AC213:AL213" si="112">AC212</f>
        <v>0</v>
      </c>
      <c r="AD213" s="411">
        <f t="shared" si="112"/>
        <v>0</v>
      </c>
      <c r="AE213" s="411">
        <f t="shared" si="112"/>
        <v>0</v>
      </c>
      <c r="AF213" s="411">
        <f t="shared" si="112"/>
        <v>0</v>
      </c>
      <c r="AG213" s="411">
        <f t="shared" si="112"/>
        <v>0</v>
      </c>
      <c r="AH213" s="411">
        <f t="shared" si="112"/>
        <v>0</v>
      </c>
      <c r="AI213" s="411">
        <f t="shared" si="112"/>
        <v>0</v>
      </c>
      <c r="AJ213" s="411">
        <f t="shared" si="112"/>
        <v>0</v>
      </c>
      <c r="AK213" s="411">
        <f t="shared" si="112"/>
        <v>0</v>
      </c>
      <c r="AL213" s="411">
        <f t="shared" si="112"/>
        <v>0</v>
      </c>
      <c r="AM213" s="502"/>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6">
        <v>22</v>
      </c>
      <c r="B215" s="315" t="s">
        <v>9</v>
      </c>
      <c r="C215" s="291" t="s">
        <v>25</v>
      </c>
      <c r="D215" s="295">
        <v>18703.830000000002</v>
      </c>
      <c r="E215" s="295">
        <v>0</v>
      </c>
      <c r="F215" s="295">
        <v>0</v>
      </c>
      <c r="G215" s="295">
        <v>0</v>
      </c>
      <c r="H215" s="295">
        <v>0</v>
      </c>
      <c r="I215" s="295">
        <v>0</v>
      </c>
      <c r="J215" s="295">
        <v>0</v>
      </c>
      <c r="K215" s="295">
        <v>0</v>
      </c>
      <c r="L215" s="295">
        <v>0</v>
      </c>
      <c r="M215" s="295">
        <v>0</v>
      </c>
      <c r="N215" s="291"/>
      <c r="O215" s="295">
        <v>776.10669010000004</v>
      </c>
      <c r="P215" s="295">
        <v>0</v>
      </c>
      <c r="Q215" s="295">
        <v>0</v>
      </c>
      <c r="R215" s="295">
        <v>0</v>
      </c>
      <c r="S215" s="295">
        <v>0</v>
      </c>
      <c r="T215" s="295">
        <v>0</v>
      </c>
      <c r="U215" s="295">
        <v>0</v>
      </c>
      <c r="V215" s="295">
        <v>0</v>
      </c>
      <c r="W215" s="295">
        <v>0</v>
      </c>
      <c r="X215" s="295">
        <v>0</v>
      </c>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B216" si="113">AA215</f>
        <v>0</v>
      </c>
      <c r="AB216" s="411">
        <f t="shared" si="113"/>
        <v>0</v>
      </c>
      <c r="AC216" s="411">
        <f t="shared" ref="AC216:AL216" si="114">AC215</f>
        <v>0</v>
      </c>
      <c r="AD216" s="411">
        <f t="shared" si="114"/>
        <v>0</v>
      </c>
      <c r="AE216" s="411">
        <f t="shared" si="114"/>
        <v>0</v>
      </c>
      <c r="AF216" s="411">
        <f t="shared" si="114"/>
        <v>0</v>
      </c>
      <c r="AG216" s="411">
        <f t="shared" si="114"/>
        <v>0</v>
      </c>
      <c r="AH216" s="411">
        <f t="shared" si="114"/>
        <v>0</v>
      </c>
      <c r="AI216" s="411">
        <f t="shared" si="114"/>
        <v>0</v>
      </c>
      <c r="AJ216" s="411">
        <f t="shared" si="114"/>
        <v>0</v>
      </c>
      <c r="AK216" s="411">
        <f t="shared" si="114"/>
        <v>0</v>
      </c>
      <c r="AL216" s="411">
        <f t="shared" si="114"/>
        <v>0</v>
      </c>
      <c r="AM216" s="502"/>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7"/>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6">
        <v>23</v>
      </c>
      <c r="B219" s="315" t="s">
        <v>14</v>
      </c>
      <c r="C219" s="291" t="s">
        <v>25</v>
      </c>
      <c r="D219" s="295">
        <v>18650.409454345703</v>
      </c>
      <c r="E219" s="295">
        <v>18650.409423828125</v>
      </c>
      <c r="F219" s="295">
        <v>18650.409423828125</v>
      </c>
      <c r="G219" s="295">
        <v>18430.409454345703</v>
      </c>
      <c r="H219" s="295">
        <v>18430.409454345703</v>
      </c>
      <c r="I219" s="295">
        <v>18430.409454345703</v>
      </c>
      <c r="J219" s="295">
        <v>17391.648651123047</v>
      </c>
      <c r="K219" s="295">
        <v>17391.648651123047</v>
      </c>
      <c r="L219" s="295">
        <v>8903.6486511230487</v>
      </c>
      <c r="M219" s="295">
        <v>8903.6486511230487</v>
      </c>
      <c r="N219" s="291"/>
      <c r="O219" s="295">
        <v>1.8634806440677498</v>
      </c>
      <c r="P219" s="295">
        <v>1.8520524611230944</v>
      </c>
      <c r="Q219" s="295">
        <v>1.8520524611230944</v>
      </c>
      <c r="R219" s="295">
        <v>1.8520524611230944</v>
      </c>
      <c r="S219" s="295">
        <v>1.8520524611230944</v>
      </c>
      <c r="T219" s="295">
        <v>1.8520524611230944</v>
      </c>
      <c r="U219" s="295">
        <v>1.7980926937889312</v>
      </c>
      <c r="V219" s="295">
        <v>1.7980926937889312</v>
      </c>
      <c r="W219" s="295">
        <v>1.3571726037189367</v>
      </c>
      <c r="X219" s="295">
        <v>1.3571726037189367</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6582.9019779999999</v>
      </c>
      <c r="E220" s="295">
        <v>6582.9019779999999</v>
      </c>
      <c r="F220" s="295">
        <v>6521.3019709999999</v>
      </c>
      <c r="G220" s="295">
        <v>6515.7019810000002</v>
      </c>
      <c r="H220" s="295">
        <v>6146.4551700000002</v>
      </c>
      <c r="I220" s="295">
        <v>5984.2317810000004</v>
      </c>
      <c r="J220" s="295">
        <v>5822.0083919999997</v>
      </c>
      <c r="K220" s="295">
        <v>5258.0083919999997</v>
      </c>
      <c r="L220" s="295">
        <v>5110.0083919999997</v>
      </c>
      <c r="M220" s="295">
        <v>3516.9019779999999</v>
      </c>
      <c r="N220" s="468"/>
      <c r="O220" s="295">
        <v>1.235931047</v>
      </c>
      <c r="P220" s="295">
        <v>1.235931047</v>
      </c>
      <c r="Q220" s="295">
        <v>1.2327678040000001</v>
      </c>
      <c r="R220" s="295">
        <v>1.232480236</v>
      </c>
      <c r="S220" s="295">
        <v>1.213252038</v>
      </c>
      <c r="T220" s="295">
        <v>1.2047882080000001</v>
      </c>
      <c r="U220" s="295">
        <v>1.196324377</v>
      </c>
      <c r="V220" s="295">
        <v>1.166924377</v>
      </c>
      <c r="W220" s="295">
        <v>1.166924377</v>
      </c>
      <c r="X220" s="295">
        <v>1.083931049</v>
      </c>
      <c r="Y220" s="411">
        <f>Y219</f>
        <v>1</v>
      </c>
      <c r="Z220" s="411">
        <f>Z219</f>
        <v>0</v>
      </c>
      <c r="AA220" s="411">
        <f t="shared" ref="AA220:AB220" si="115">AA219</f>
        <v>0</v>
      </c>
      <c r="AB220" s="411">
        <f t="shared" si="115"/>
        <v>0</v>
      </c>
      <c r="AC220" s="411">
        <f t="shared" ref="AC220:AL220" si="116">AC219</f>
        <v>0</v>
      </c>
      <c r="AD220" s="411">
        <f t="shared" si="116"/>
        <v>0</v>
      </c>
      <c r="AE220" s="411">
        <f t="shared" si="116"/>
        <v>0</v>
      </c>
      <c r="AF220" s="411">
        <f t="shared" si="116"/>
        <v>0</v>
      </c>
      <c r="AG220" s="411">
        <f t="shared" si="116"/>
        <v>0</v>
      </c>
      <c r="AH220" s="411">
        <f t="shared" si="116"/>
        <v>0</v>
      </c>
      <c r="AI220" s="411">
        <f t="shared" si="116"/>
        <v>0</v>
      </c>
      <c r="AJ220" s="411">
        <f t="shared" si="116"/>
        <v>0</v>
      </c>
      <c r="AK220" s="411">
        <f t="shared" si="116"/>
        <v>0</v>
      </c>
      <c r="AL220" s="411">
        <f t="shared" si="116"/>
        <v>0</v>
      </c>
      <c r="AM220" s="502"/>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7"/>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6">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6"/>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B224" si="117">AA223</f>
        <v>0</v>
      </c>
      <c r="AB224" s="411">
        <f t="shared" si="117"/>
        <v>0</v>
      </c>
      <c r="AC224" s="411">
        <f t="shared" ref="AC224:AL224" si="118">AC223</f>
        <v>0</v>
      </c>
      <c r="AD224" s="411">
        <f t="shared" si="118"/>
        <v>0</v>
      </c>
      <c r="AE224" s="411">
        <f t="shared" si="118"/>
        <v>0</v>
      </c>
      <c r="AF224" s="411">
        <f t="shared" si="118"/>
        <v>0</v>
      </c>
      <c r="AG224" s="411">
        <f t="shared" si="118"/>
        <v>0</v>
      </c>
      <c r="AH224" s="411">
        <f t="shared" si="118"/>
        <v>0</v>
      </c>
      <c r="AI224" s="411">
        <f t="shared" si="118"/>
        <v>0</v>
      </c>
      <c r="AJ224" s="411">
        <f t="shared" si="118"/>
        <v>0</v>
      </c>
      <c r="AK224" s="411">
        <f t="shared" si="118"/>
        <v>0</v>
      </c>
      <c r="AL224" s="411">
        <f t="shared" si="118"/>
        <v>0</v>
      </c>
      <c r="AM224" s="502"/>
    </row>
    <row r="225" spans="1:39" s="283" customFormat="1" ht="15" outlineLevel="1">
      <c r="A225" s="506"/>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B227" si="119">AA226</f>
        <v>0</v>
      </c>
      <c r="AB227" s="411">
        <f t="shared" si="119"/>
        <v>0</v>
      </c>
      <c r="AC227" s="411">
        <f t="shared" ref="AC227:AL227" si="120">AC226</f>
        <v>0</v>
      </c>
      <c r="AD227" s="411">
        <f t="shared" si="120"/>
        <v>0</v>
      </c>
      <c r="AE227" s="411">
        <f t="shared" si="120"/>
        <v>0</v>
      </c>
      <c r="AF227" s="411">
        <f t="shared" si="120"/>
        <v>0</v>
      </c>
      <c r="AG227" s="411">
        <f t="shared" si="120"/>
        <v>0</v>
      </c>
      <c r="AH227" s="411">
        <f t="shared" si="120"/>
        <v>0</v>
      </c>
      <c r="AI227" s="411">
        <f t="shared" si="120"/>
        <v>0</v>
      </c>
      <c r="AJ227" s="411">
        <f t="shared" si="120"/>
        <v>0</v>
      </c>
      <c r="AK227" s="411">
        <f t="shared" si="120"/>
        <v>0</v>
      </c>
      <c r="AL227" s="411">
        <f t="shared" si="120"/>
        <v>0</v>
      </c>
      <c r="AM227" s="502"/>
    </row>
    <row r="228" spans="1:39" s="283" customFormat="1" ht="15" outlineLevel="1">
      <c r="A228" s="506"/>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7"/>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6">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B231" si="121">AA230</f>
        <v>0</v>
      </c>
      <c r="AB231" s="411">
        <f t="shared" si="121"/>
        <v>0</v>
      </c>
      <c r="AC231" s="411">
        <f t="shared" ref="AC231:AL231" si="122">AC230</f>
        <v>0</v>
      </c>
      <c r="AD231" s="411">
        <f t="shared" si="122"/>
        <v>0</v>
      </c>
      <c r="AE231" s="411">
        <f t="shared" si="122"/>
        <v>0</v>
      </c>
      <c r="AF231" s="411">
        <f t="shared" si="122"/>
        <v>0</v>
      </c>
      <c r="AG231" s="411">
        <f t="shared" si="122"/>
        <v>0</v>
      </c>
      <c r="AH231" s="411">
        <f t="shared" si="122"/>
        <v>0</v>
      </c>
      <c r="AI231" s="411">
        <f t="shared" si="122"/>
        <v>0</v>
      </c>
      <c r="AJ231" s="411">
        <f t="shared" si="122"/>
        <v>0</v>
      </c>
      <c r="AK231" s="411">
        <f t="shared" si="122"/>
        <v>0</v>
      </c>
      <c r="AL231" s="411">
        <f t="shared" si="122"/>
        <v>0</v>
      </c>
      <c r="AM231" s="502"/>
    </row>
    <row r="232" spans="1:39" ht="15" outlineLevel="1">
      <c r="A232" s="509"/>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6">
        <v>27</v>
      </c>
      <c r="B233" s="321" t="s">
        <v>17</v>
      </c>
      <c r="C233" s="291" t="s">
        <v>25</v>
      </c>
      <c r="D233" s="295">
        <v>278.99265381426267</v>
      </c>
      <c r="E233" s="295">
        <v>278.99265381426267</v>
      </c>
      <c r="F233" s="295">
        <v>278.99265381426267</v>
      </c>
      <c r="G233" s="295">
        <v>278.99265381426267</v>
      </c>
      <c r="H233" s="295">
        <v>278.99265381426267</v>
      </c>
      <c r="I233" s="295">
        <v>278.99265381426267</v>
      </c>
      <c r="J233" s="295">
        <v>278.99265381426267</v>
      </c>
      <c r="K233" s="295">
        <v>278.99265381426267</v>
      </c>
      <c r="L233" s="295">
        <v>278.99265381426267</v>
      </c>
      <c r="M233" s="295">
        <v>278.99265381426267</v>
      </c>
      <c r="N233" s="295">
        <v>12</v>
      </c>
      <c r="O233" s="295">
        <v>0.28796676864417842</v>
      </c>
      <c r="P233" s="295">
        <v>0.28796676864417842</v>
      </c>
      <c r="Q233" s="295">
        <v>0.28796676864417842</v>
      </c>
      <c r="R233" s="295">
        <v>0.28796676864417842</v>
      </c>
      <c r="S233" s="295">
        <v>0.28796676864417842</v>
      </c>
      <c r="T233" s="295">
        <v>0.28796676864417842</v>
      </c>
      <c r="U233" s="295">
        <v>0.28796676864417842</v>
      </c>
      <c r="V233" s="295">
        <v>0.28796676864417842</v>
      </c>
      <c r="W233" s="295">
        <v>0.28796676864417842</v>
      </c>
      <c r="X233" s="295">
        <v>0.28796676864417842</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B234" si="123">AA233</f>
        <v>1</v>
      </c>
      <c r="AB234" s="411">
        <f t="shared" si="123"/>
        <v>0</v>
      </c>
      <c r="AC234" s="411">
        <f t="shared" ref="AC234:AL234" si="124">AC233</f>
        <v>0</v>
      </c>
      <c r="AD234" s="411">
        <f t="shared" si="124"/>
        <v>0</v>
      </c>
      <c r="AE234" s="411">
        <f t="shared" si="124"/>
        <v>0</v>
      </c>
      <c r="AF234" s="411">
        <f t="shared" si="124"/>
        <v>0</v>
      </c>
      <c r="AG234" s="411">
        <f t="shared" si="124"/>
        <v>0</v>
      </c>
      <c r="AH234" s="411">
        <f t="shared" si="124"/>
        <v>0</v>
      </c>
      <c r="AI234" s="411">
        <f t="shared" si="124"/>
        <v>0</v>
      </c>
      <c r="AJ234" s="411">
        <f t="shared" si="124"/>
        <v>0</v>
      </c>
      <c r="AK234" s="411">
        <f t="shared" si="124"/>
        <v>0</v>
      </c>
      <c r="AL234" s="411">
        <f t="shared" si="124"/>
        <v>0</v>
      </c>
      <c r="AM234" s="502"/>
    </row>
    <row r="235" spans="1:39" ht="15.75" outlineLevel="1">
      <c r="A235" s="509"/>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6">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B237" si="125">AA236</f>
        <v>0</v>
      </c>
      <c r="AB237" s="411">
        <f t="shared" si="125"/>
        <v>0</v>
      </c>
      <c r="AC237" s="411">
        <f t="shared" ref="AC237:AL237" si="126">AC236</f>
        <v>0</v>
      </c>
      <c r="AD237" s="411">
        <f t="shared" si="126"/>
        <v>0</v>
      </c>
      <c r="AE237" s="411">
        <f t="shared" si="126"/>
        <v>0</v>
      </c>
      <c r="AF237" s="411">
        <f t="shared" si="126"/>
        <v>0</v>
      </c>
      <c r="AG237" s="411">
        <f t="shared" si="126"/>
        <v>0</v>
      </c>
      <c r="AH237" s="411">
        <f t="shared" si="126"/>
        <v>0</v>
      </c>
      <c r="AI237" s="411">
        <f t="shared" si="126"/>
        <v>0</v>
      </c>
      <c r="AJ237" s="411">
        <f t="shared" si="126"/>
        <v>0</v>
      </c>
      <c r="AK237" s="411">
        <f t="shared" si="126"/>
        <v>0</v>
      </c>
      <c r="AL237" s="411">
        <f t="shared" si="126"/>
        <v>0</v>
      </c>
      <c r="AM237" s="502"/>
    </row>
    <row r="238" spans="1:39" ht="15" outlineLevel="1">
      <c r="A238" s="509"/>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6">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B240" si="127">Z239</f>
        <v>0</v>
      </c>
      <c r="AA240" s="411">
        <f t="shared" si="127"/>
        <v>0</v>
      </c>
      <c r="AB240" s="411">
        <f t="shared" si="127"/>
        <v>0</v>
      </c>
      <c r="AC240" s="411">
        <f t="shared" ref="AC240:AL240" si="128">AC239</f>
        <v>0</v>
      </c>
      <c r="AD240" s="411">
        <f t="shared" si="128"/>
        <v>0</v>
      </c>
      <c r="AE240" s="411">
        <f t="shared" si="128"/>
        <v>0</v>
      </c>
      <c r="AF240" s="411">
        <f t="shared" si="128"/>
        <v>0</v>
      </c>
      <c r="AG240" s="411">
        <f t="shared" si="128"/>
        <v>0</v>
      </c>
      <c r="AH240" s="411">
        <f t="shared" si="128"/>
        <v>0</v>
      </c>
      <c r="AI240" s="411">
        <f t="shared" si="128"/>
        <v>0</v>
      </c>
      <c r="AJ240" s="411">
        <f t="shared" si="128"/>
        <v>0</v>
      </c>
      <c r="AK240" s="411">
        <f t="shared" si="128"/>
        <v>0</v>
      </c>
      <c r="AL240" s="411">
        <f t="shared" si="128"/>
        <v>0</v>
      </c>
      <c r="AM240" s="502"/>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6">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6"/>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B243" si="129">Z242</f>
        <v>0</v>
      </c>
      <c r="AA243" s="411">
        <f t="shared" si="129"/>
        <v>0</v>
      </c>
      <c r="AB243" s="411">
        <f t="shared" si="129"/>
        <v>0</v>
      </c>
      <c r="AC243" s="411">
        <f t="shared" ref="AC243:AL243" si="130">AC242</f>
        <v>0</v>
      </c>
      <c r="AD243" s="411">
        <f t="shared" si="130"/>
        <v>0</v>
      </c>
      <c r="AE243" s="411">
        <f t="shared" si="130"/>
        <v>0</v>
      </c>
      <c r="AF243" s="411">
        <f t="shared" si="130"/>
        <v>0</v>
      </c>
      <c r="AG243" s="411">
        <f t="shared" si="130"/>
        <v>0</v>
      </c>
      <c r="AH243" s="411">
        <f t="shared" si="130"/>
        <v>0</v>
      </c>
      <c r="AI243" s="411">
        <f t="shared" si="130"/>
        <v>0</v>
      </c>
      <c r="AJ243" s="411">
        <f t="shared" si="130"/>
        <v>0</v>
      </c>
      <c r="AK243" s="411">
        <f t="shared" si="130"/>
        <v>0</v>
      </c>
      <c r="AL243" s="411">
        <f t="shared" si="130"/>
        <v>0</v>
      </c>
      <c r="AM243" s="502"/>
    </row>
    <row r="244" spans="1:39" s="283" customFormat="1" ht="15" outlineLevel="1">
      <c r="A244" s="506"/>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6"/>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6">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6"/>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B247" si="131">Z246</f>
        <v>0</v>
      </c>
      <c r="AA247" s="411">
        <f t="shared" si="131"/>
        <v>0</v>
      </c>
      <c r="AB247" s="411">
        <f t="shared" si="131"/>
        <v>0</v>
      </c>
      <c r="AC247" s="411">
        <f t="shared" ref="AC247:AL247" si="132">AC246</f>
        <v>0</v>
      </c>
      <c r="AD247" s="411">
        <f t="shared" si="132"/>
        <v>0</v>
      </c>
      <c r="AE247" s="411">
        <f t="shared" si="132"/>
        <v>0</v>
      </c>
      <c r="AF247" s="411">
        <f t="shared" si="132"/>
        <v>0</v>
      </c>
      <c r="AG247" s="411">
        <f t="shared" si="132"/>
        <v>0</v>
      </c>
      <c r="AH247" s="411">
        <f t="shared" si="132"/>
        <v>0</v>
      </c>
      <c r="AI247" s="411">
        <f t="shared" si="132"/>
        <v>0</v>
      </c>
      <c r="AJ247" s="411">
        <f t="shared" si="132"/>
        <v>0</v>
      </c>
      <c r="AK247" s="411">
        <f t="shared" si="132"/>
        <v>0</v>
      </c>
      <c r="AL247" s="411">
        <f t="shared" si="132"/>
        <v>0</v>
      </c>
      <c r="AM247" s="502"/>
    </row>
    <row r="248" spans="1:39" s="283" customFormat="1" ht="15" outlineLevel="1">
      <c r="A248" s="506"/>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6">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6"/>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B250" si="133">Z249</f>
        <v>0</v>
      </c>
      <c r="AA250" s="411">
        <f t="shared" si="133"/>
        <v>0</v>
      </c>
      <c r="AB250" s="411">
        <f t="shared" si="133"/>
        <v>0</v>
      </c>
      <c r="AC250" s="411">
        <f t="shared" ref="AC250:AL250" si="134">AC249</f>
        <v>0</v>
      </c>
      <c r="AD250" s="411">
        <f t="shared" si="134"/>
        <v>0</v>
      </c>
      <c r="AE250" s="411">
        <f t="shared" si="134"/>
        <v>0</v>
      </c>
      <c r="AF250" s="411">
        <f t="shared" si="134"/>
        <v>0</v>
      </c>
      <c r="AG250" s="411">
        <f t="shared" si="134"/>
        <v>0</v>
      </c>
      <c r="AH250" s="411">
        <f t="shared" si="134"/>
        <v>0</v>
      </c>
      <c r="AI250" s="411">
        <f t="shared" si="134"/>
        <v>0</v>
      </c>
      <c r="AJ250" s="411">
        <f t="shared" si="134"/>
        <v>0</v>
      </c>
      <c r="AK250" s="411">
        <f t="shared" si="134"/>
        <v>0</v>
      </c>
      <c r="AL250" s="411">
        <f t="shared" si="134"/>
        <v>0</v>
      </c>
      <c r="AM250" s="502"/>
    </row>
    <row r="251" spans="1:39" s="283" customFormat="1" ht="15" outlineLevel="1">
      <c r="A251" s="506"/>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6">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6"/>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B253" si="135">Z252</f>
        <v>0</v>
      </c>
      <c r="AA253" s="411">
        <f t="shared" si="135"/>
        <v>0</v>
      </c>
      <c r="AB253" s="411">
        <f t="shared" si="135"/>
        <v>0</v>
      </c>
      <c r="AC253" s="411">
        <f t="shared" ref="AC253:AL253" si="136">AC252</f>
        <v>0</v>
      </c>
      <c r="AD253" s="411">
        <f t="shared" si="136"/>
        <v>0</v>
      </c>
      <c r="AE253" s="411">
        <f t="shared" si="136"/>
        <v>0</v>
      </c>
      <c r="AF253" s="411">
        <f t="shared" si="136"/>
        <v>0</v>
      </c>
      <c r="AG253" s="411">
        <f t="shared" si="136"/>
        <v>0</v>
      </c>
      <c r="AH253" s="411">
        <f t="shared" si="136"/>
        <v>0</v>
      </c>
      <c r="AI253" s="411">
        <f t="shared" si="136"/>
        <v>0</v>
      </c>
      <c r="AJ253" s="411">
        <f t="shared" si="136"/>
        <v>0</v>
      </c>
      <c r="AK253" s="411">
        <f t="shared" si="136"/>
        <v>0</v>
      </c>
      <c r="AL253" s="411">
        <f t="shared" si="136"/>
        <v>0</v>
      </c>
      <c r="AM253" s="502"/>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1628470.9505654438</v>
      </c>
      <c r="E255" s="329">
        <f t="shared" ref="E255:M255" si="137">SUM(E150:E253)</f>
        <v>1609236.379834926</v>
      </c>
      <c r="F255" s="329">
        <f t="shared" si="137"/>
        <v>1598370.9713528894</v>
      </c>
      <c r="G255" s="329">
        <f t="shared" si="137"/>
        <v>1515944.615527163</v>
      </c>
      <c r="H255" s="329">
        <f t="shared" si="137"/>
        <v>1405576.165240919</v>
      </c>
      <c r="I255" s="329">
        <f t="shared" si="137"/>
        <v>1170397.4970211498</v>
      </c>
      <c r="J255" s="329">
        <f t="shared" si="137"/>
        <v>1139707.5165237745</v>
      </c>
      <c r="K255" s="329">
        <f t="shared" si="137"/>
        <v>1139063.6602164062</v>
      </c>
      <c r="L255" s="329">
        <f t="shared" si="137"/>
        <v>1119904.6377650399</v>
      </c>
      <c r="M255" s="329">
        <f t="shared" si="137"/>
        <v>944508.09273843584</v>
      </c>
      <c r="N255" s="329"/>
      <c r="O255" s="329">
        <f>SUM(O150:O253)</f>
        <v>1203.4976741749765</v>
      </c>
      <c r="P255" s="329">
        <f t="shared" ref="P255:X255" si="138">SUM(P150:P253)</f>
        <v>390.86569189203203</v>
      </c>
      <c r="Q255" s="329">
        <f t="shared" si="138"/>
        <v>387.57981851221541</v>
      </c>
      <c r="R255" s="329">
        <f t="shared" si="138"/>
        <v>366.1553137487698</v>
      </c>
      <c r="S255" s="329">
        <f t="shared" si="138"/>
        <v>344.55961298066705</v>
      </c>
      <c r="T255" s="329">
        <f t="shared" si="138"/>
        <v>284.57167204665302</v>
      </c>
      <c r="U255" s="329">
        <f t="shared" si="138"/>
        <v>280.44418536120901</v>
      </c>
      <c r="V255" s="329">
        <f t="shared" si="138"/>
        <v>280.40566934438613</v>
      </c>
      <c r="W255" s="329">
        <f t="shared" si="138"/>
        <v>277.26666079454526</v>
      </c>
      <c r="X255" s="329">
        <f t="shared" si="138"/>
        <v>233.2602157360447</v>
      </c>
      <c r="Y255" s="329">
        <f>IF(Y149="kWh",SUMPRODUCT(D150:D253,Y150:Y253))</f>
        <v>307005.70550735563</v>
      </c>
      <c r="Z255" s="329">
        <f>IF(Z149="kWh",SUMPRODUCT(D150:D253,Z150:Z253))</f>
        <v>450450.03530199482</v>
      </c>
      <c r="AA255" s="329">
        <f>IF(AA149="kW",SUMPRODUCT(N150:N253,O150:O253,AA150:AA253),SUMPRODUCT(D150:D253,AA150:AA253))</f>
        <v>794.72258236292532</v>
      </c>
      <c r="AB255" s="329">
        <f>IF(AB149="kW",SUMPRODUCT(N150:N253,O150:O253,AB150:AB253),SUMPRODUCT(D150:D253,AB150:AB253))</f>
        <v>1306.4633235659624</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1006548.1082931462</v>
      </c>
      <c r="Z256" s="328">
        <f>HLOOKUP(Z148,'2. LRAMVA Threshold'!$B$42:$Q$53,4,FALSE)</f>
        <v>395891.49990205932</v>
      </c>
      <c r="AA256" s="328">
        <f>HLOOKUP(AA148,'2. LRAMVA Threshold'!$B$42:$Q$53,4,FALSE)</f>
        <v>1501.498994124122</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2.1899999999999999E-2</v>
      </c>
      <c r="Z258" s="341">
        <f>HLOOKUP(Z$20,'3.  Distribution Rates'!$C$122:$P$133,4,FALSE)</f>
        <v>1.4200000000000001E-2</v>
      </c>
      <c r="AA258" s="341">
        <f>HLOOKUP(AA$20,'3.  Distribution Rates'!$C$122:$P$133,4,FALSE)</f>
        <v>2.6753999999999998</v>
      </c>
      <c r="AB258" s="341">
        <f>HLOOKUP(AB$20,'3.  Distribution Rates'!$C$122:$P$133,4,FALSE)</f>
        <v>2.4584999999999999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9">Y135*Y258</f>
        <v>8733.6289372799311</v>
      </c>
      <c r="Z259" s="378">
        <f t="shared" si="139"/>
        <v>7292.0450081167792</v>
      </c>
      <c r="AA259" s="378">
        <f t="shared" si="139"/>
        <v>20424.96833461077</v>
      </c>
      <c r="AB259" s="378">
        <f t="shared" si="139"/>
        <v>4541.8885632632755</v>
      </c>
      <c r="AC259" s="378">
        <f t="shared" si="139"/>
        <v>0</v>
      </c>
      <c r="AD259" s="378">
        <f t="shared" si="139"/>
        <v>0</v>
      </c>
      <c r="AE259" s="378">
        <f t="shared" si="139"/>
        <v>0</v>
      </c>
      <c r="AF259" s="378">
        <f t="shared" si="139"/>
        <v>0</v>
      </c>
      <c r="AG259" s="378">
        <f t="shared" si="139"/>
        <v>0</v>
      </c>
      <c r="AH259" s="378">
        <f t="shared" si="139"/>
        <v>0</v>
      </c>
      <c r="AI259" s="378">
        <f t="shared" si="139"/>
        <v>0</v>
      </c>
      <c r="AJ259" s="378">
        <f t="shared" si="139"/>
        <v>0</v>
      </c>
      <c r="AK259" s="378">
        <f t="shared" si="139"/>
        <v>0</v>
      </c>
      <c r="AL259" s="378">
        <f t="shared" si="139"/>
        <v>0</v>
      </c>
      <c r="AM259" s="626">
        <f>SUM(Y259:AL259)</f>
        <v>40992.530843270753</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40">Y255*Y258</f>
        <v>6723.4249506110882</v>
      </c>
      <c r="Z260" s="378">
        <f t="shared" si="140"/>
        <v>6396.390501288327</v>
      </c>
      <c r="AA260" s="379">
        <f t="shared" si="140"/>
        <v>2126.20079685377</v>
      </c>
      <c r="AB260" s="379">
        <f t="shared" si="140"/>
        <v>3211.9400809869185</v>
      </c>
      <c r="AC260" s="379">
        <f t="shared" si="140"/>
        <v>0</v>
      </c>
      <c r="AD260" s="379">
        <f t="shared" si="140"/>
        <v>0</v>
      </c>
      <c r="AE260" s="379">
        <f t="shared" si="140"/>
        <v>0</v>
      </c>
      <c r="AF260" s="379">
        <f t="shared" ref="AF260:AL260" si="141">AF255*AF258</f>
        <v>0</v>
      </c>
      <c r="AG260" s="379">
        <f t="shared" si="141"/>
        <v>0</v>
      </c>
      <c r="AH260" s="379">
        <f t="shared" si="141"/>
        <v>0</v>
      </c>
      <c r="AI260" s="379">
        <f t="shared" si="141"/>
        <v>0</v>
      </c>
      <c r="AJ260" s="379">
        <f t="shared" si="141"/>
        <v>0</v>
      </c>
      <c r="AK260" s="379">
        <f t="shared" si="141"/>
        <v>0</v>
      </c>
      <c r="AL260" s="379">
        <f t="shared" si="141"/>
        <v>0</v>
      </c>
      <c r="AM260" s="626">
        <f>SUM(Y260:AL260)</f>
        <v>18457.956329740104</v>
      </c>
    </row>
    <row r="261" spans="1:41" s="380" customFormat="1" ht="15.75">
      <c r="A261" s="508"/>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15457.053887891019</v>
      </c>
      <c r="Z261" s="346">
        <f t="shared" ref="Z261:AE261" si="142">SUM(Z259:Z260)</f>
        <v>13688.435509405106</v>
      </c>
      <c r="AA261" s="346">
        <f t="shared" si="142"/>
        <v>22551.16913146454</v>
      </c>
      <c r="AB261" s="346">
        <f t="shared" si="142"/>
        <v>7753.828644250194</v>
      </c>
      <c r="AC261" s="346">
        <f t="shared" si="142"/>
        <v>0</v>
      </c>
      <c r="AD261" s="346">
        <f t="shared" si="142"/>
        <v>0</v>
      </c>
      <c r="AE261" s="346">
        <f t="shared" si="142"/>
        <v>0</v>
      </c>
      <c r="AF261" s="346">
        <f t="shared" ref="AF261:AL261" si="143">SUM(AF259:AF260)</f>
        <v>0</v>
      </c>
      <c r="AG261" s="346">
        <f t="shared" si="143"/>
        <v>0</v>
      </c>
      <c r="AH261" s="346">
        <f t="shared" si="143"/>
        <v>0</v>
      </c>
      <c r="AI261" s="346">
        <f t="shared" si="143"/>
        <v>0</v>
      </c>
      <c r="AJ261" s="346">
        <f t="shared" si="143"/>
        <v>0</v>
      </c>
      <c r="AK261" s="346">
        <f t="shared" si="143"/>
        <v>0</v>
      </c>
      <c r="AL261" s="346">
        <f t="shared" si="143"/>
        <v>0</v>
      </c>
      <c r="AM261" s="407">
        <f>SUM(AM259:AM260)</f>
        <v>59450.487173010857</v>
      </c>
    </row>
    <row r="262" spans="1:41" s="380" customFormat="1" ht="15.75">
      <c r="A262" s="508"/>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44">Y256*Y258</f>
        <v>22043.403571619903</v>
      </c>
      <c r="Z262" s="347">
        <f t="shared" si="144"/>
        <v>5621.6592986092428</v>
      </c>
      <c r="AA262" s="347">
        <f t="shared" si="144"/>
        <v>4017.1104088796756</v>
      </c>
      <c r="AB262" s="347">
        <f t="shared" si="144"/>
        <v>0</v>
      </c>
      <c r="AC262" s="347">
        <f t="shared" si="144"/>
        <v>0</v>
      </c>
      <c r="AD262" s="347">
        <f t="shared" si="144"/>
        <v>0</v>
      </c>
      <c r="AE262" s="347">
        <f t="shared" si="144"/>
        <v>0</v>
      </c>
      <c r="AF262" s="347">
        <f t="shared" ref="AF262:AL262" si="145">AF256*AF258</f>
        <v>0</v>
      </c>
      <c r="AG262" s="347">
        <f t="shared" si="145"/>
        <v>0</v>
      </c>
      <c r="AH262" s="347">
        <f t="shared" si="145"/>
        <v>0</v>
      </c>
      <c r="AI262" s="347">
        <f t="shared" si="145"/>
        <v>0</v>
      </c>
      <c r="AJ262" s="347">
        <f t="shared" si="145"/>
        <v>0</v>
      </c>
      <c r="AK262" s="347">
        <f t="shared" si="145"/>
        <v>0</v>
      </c>
      <c r="AL262" s="347">
        <f t="shared" si="145"/>
        <v>0</v>
      </c>
      <c r="AM262" s="407">
        <f>SUM(Y262:AL262)</f>
        <v>31682.173279108822</v>
      </c>
    </row>
    <row r="263" spans="1:41" s="380" customFormat="1" ht="15.75">
      <c r="A263" s="508"/>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27768.313893902035</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307005.70547683805</v>
      </c>
      <c r="Z265" s="291">
        <f>SUMPRODUCT(E150:E253,Z150:Z253)</f>
        <v>450450.03530199447</v>
      </c>
      <c r="AA265" s="291">
        <f>IF(AA149="kW",SUMPRODUCT(N150:N253,P150:P253,AA150:AA253),SUMPRODUCT(E150:E253,AA150:AA253))</f>
        <v>794.72258236292532</v>
      </c>
      <c r="AB265" s="291">
        <f>IF(AB149="kW",SUMPRODUCT(N150:N253,P150:P253,AB150:AB253),SUMPRODUCT(E150:E253,AB150:AB253))</f>
        <v>1306.4633235659624</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306944.10546983802</v>
      </c>
      <c r="Z266" s="291">
        <f>SUMPRODUCT(F150:F253,Z150:Z253)</f>
        <v>446846.60444763856</v>
      </c>
      <c r="AA266" s="291">
        <f>IF(AA149="kW",SUMPRODUCT(N150:N253,Q150:Q253,AA150:AA253),SUMPRODUCT(F150:F253,AA150:AA253))</f>
        <v>786.47067504118252</v>
      </c>
      <c r="AB266" s="291">
        <f>IF(AB149="kW",SUMPRODUCT(N150:N253,Q150:Q253,AB150:AB253),SUMPRODUCT(F150:F253,AB150:AB253))</f>
        <v>1288.179811299944</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306303.72058355028</v>
      </c>
      <c r="Z267" s="291">
        <f>SUMPRODUCT(G150:G253,Z150:Z253)</f>
        <v>373594.92485363293</v>
      </c>
      <c r="AA267" s="291">
        <f>IF(AA149="kW",SUMPRODUCT(N150:N253,R150:R253,AA150:AA253),SUMPRODUCT(G150:G253,AA150:AA253))</f>
        <v>776.7030960857021</v>
      </c>
      <c r="AB267" s="291">
        <f>IF(AB149="kW",SUMPRODUCT(N150:N253,R150:R253,AB150:AB253),SUMPRODUCT(G150:G253,AB150:AB253))</f>
        <v>1266.5380692542869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274026.21297269518</v>
      </c>
      <c r="Z268" s="291">
        <f>SUMPRODUCT(H150:H253,Z150:Z253)</f>
        <v>373594.92485363293</v>
      </c>
      <c r="AA268" s="291">
        <f>IF(AA149="kW",SUMPRODUCT(N150:N253,S150:S253,AA150:AA253),SUMPRODUCT(H150:H253,AA150:AA253))</f>
        <v>584.11602360014729</v>
      </c>
      <c r="AB268" s="291">
        <f>IF(AB149="kW",SUMPRODUCT(N150:N253,S150:S253,AB150:AB253),SUMPRODUCT(H150:H253,AB150:AB253))</f>
        <v>1266.5380692542869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237885.17136228492</v>
      </c>
      <c r="Z269" s="291">
        <f>SUMPRODUCT(I150:I253,Z150:Z253)</f>
        <v>213154.39459835039</v>
      </c>
      <c r="AA269" s="291">
        <f>IF(AA149="kW",SUMPRODUCT(N150:N253,T150:T253,AA150:AA253),SUMPRODUCT(I150:I253,AA150:AA253))</f>
        <v>540.56641444125319</v>
      </c>
      <c r="AB269" s="291">
        <f>IF(AB149="kW",SUMPRODUCT(N150:N253,T150:T253,AB150:AB253),SUMPRODUCT(I150:I253,AB150:AB253))</f>
        <v>1170.046460442959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218967.92018366419</v>
      </c>
      <c r="Z270" s="291">
        <f>SUMPRODUCT(J150:J253,Z150:Z253)</f>
        <v>211141.25788484333</v>
      </c>
      <c r="AA270" s="291">
        <f>IF(AA149="kW",SUMPRODUCT(N150:N253,U150:U253,AA150:AA253),SUMPRODUCT(J150:J253,AA150:AA253))</f>
        <v>530.52846307771711</v>
      </c>
      <c r="AB270" s="291">
        <f>IF(AB149="kW",SUMPRODUCT(N150:N253,U150:U253,AB150:AB253),SUMPRODUCT(J150:J253,AB150:AB253))</f>
        <v>1147.8056620765828</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218324.06387629593</v>
      </c>
      <c r="Z271" s="291">
        <f>SUMPRODUCT(K150:K253,Z150:Z253)</f>
        <v>211141.25788484333</v>
      </c>
      <c r="AA271" s="291">
        <f>IF(AA149="kW",SUMPRODUCT(N150:N253,V150:V253,AA150:AA253),SUMPRODUCT(K150:K253,AA150:AA253))</f>
        <v>530.52846307771711</v>
      </c>
      <c r="AB271" s="291">
        <f>IF(AB149="kW",SUMPRODUCT(N150:N253,V150:V253,AB150:AB253),SUMPRODUCT(K150:K253,AB150:AB253))</f>
        <v>1147.8056620765828</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209688.06387629593</v>
      </c>
      <c r="Z272" s="326">
        <f>SUMPRODUCT(L150:L253,Z150:Z253)</f>
        <v>209341.82104565972</v>
      </c>
      <c r="AA272" s="326">
        <f>IF(AA149="kW",SUMPRODUCT(N150:N253,W150:W253,AA150:AA253),SUMPRODUCT(L150:L253,AA150:AA253))</f>
        <v>522.18165661857006</v>
      </c>
      <c r="AB272" s="326">
        <f>IF(AB149="kW",SUMPRODUCT(N150:N253,W150:W253,AB150:AB253),SUMPRODUCT(L150:L253,AB150:AB253))</f>
        <v>1129.3118845379295</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12" t="s">
        <v>211</v>
      </c>
      <c r="C276" s="814" t="s">
        <v>33</v>
      </c>
      <c r="D276" s="284" t="s">
        <v>422</v>
      </c>
      <c r="E276" s="816" t="s">
        <v>209</v>
      </c>
      <c r="F276" s="817"/>
      <c r="G276" s="817"/>
      <c r="H276" s="817"/>
      <c r="I276" s="817"/>
      <c r="J276" s="817"/>
      <c r="K276" s="817"/>
      <c r="L276" s="817"/>
      <c r="M276" s="818"/>
      <c r="N276" s="819" t="s">
        <v>213</v>
      </c>
      <c r="O276" s="284" t="s">
        <v>423</v>
      </c>
      <c r="P276" s="816" t="s">
        <v>212</v>
      </c>
      <c r="Q276" s="817"/>
      <c r="R276" s="817"/>
      <c r="S276" s="817"/>
      <c r="T276" s="817"/>
      <c r="U276" s="817"/>
      <c r="V276" s="817"/>
      <c r="W276" s="817"/>
      <c r="X276" s="818"/>
      <c r="Y276" s="809" t="s">
        <v>243</v>
      </c>
      <c r="Z276" s="810"/>
      <c r="AA276" s="810"/>
      <c r="AB276" s="810"/>
      <c r="AC276" s="810"/>
      <c r="AD276" s="810"/>
      <c r="AE276" s="810"/>
      <c r="AF276" s="810"/>
      <c r="AG276" s="810"/>
      <c r="AH276" s="810"/>
      <c r="AI276" s="810"/>
      <c r="AJ276" s="810"/>
      <c r="AK276" s="810"/>
      <c r="AL276" s="810"/>
      <c r="AM276" s="811"/>
    </row>
    <row r="277" spans="1:39" ht="60.75" customHeight="1">
      <c r="B277" s="813"/>
      <c r="C277" s="815"/>
      <c r="D277" s="285">
        <v>2013</v>
      </c>
      <c r="E277" s="285">
        <v>2014</v>
      </c>
      <c r="F277" s="285">
        <v>2015</v>
      </c>
      <c r="G277" s="285">
        <v>2016</v>
      </c>
      <c r="H277" s="285">
        <v>2017</v>
      </c>
      <c r="I277" s="285">
        <v>2018</v>
      </c>
      <c r="J277" s="285">
        <v>2019</v>
      </c>
      <c r="K277" s="285">
        <v>2020</v>
      </c>
      <c r="L277" s="285">
        <v>2021</v>
      </c>
      <c r="M277" s="285">
        <v>2022</v>
      </c>
      <c r="N277" s="82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999 kW</v>
      </c>
      <c r="AB277" s="285" t="str">
        <f>'1.  LRAMVA Summary'!G52</f>
        <v>GS&gt;1000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6">
        <v>1</v>
      </c>
      <c r="B279" s="294" t="s">
        <v>1</v>
      </c>
      <c r="C279" s="291" t="s">
        <v>25</v>
      </c>
      <c r="D279" s="295">
        <f>31765.418068097+15.5844623847322</f>
        <v>31781.002530481732</v>
      </c>
      <c r="E279" s="295">
        <f t="shared" ref="E279:F279" si="146">31765.418068097+15.5844623847322</f>
        <v>31781.002530481732</v>
      </c>
      <c r="F279" s="295">
        <f t="shared" si="146"/>
        <v>31781.002530481732</v>
      </c>
      <c r="G279" s="295">
        <f>31662.873549764+15.5844623847322</f>
        <v>31678.458012148734</v>
      </c>
      <c r="H279" s="295">
        <f>17755.531112986+8.4181978516864</f>
        <v>17763.949310837685</v>
      </c>
      <c r="I279" s="295">
        <v>0</v>
      </c>
      <c r="J279" s="295">
        <v>0</v>
      </c>
      <c r="K279" s="295">
        <v>0</v>
      </c>
      <c r="L279" s="295">
        <v>0</v>
      </c>
      <c r="M279" s="295">
        <v>0</v>
      </c>
      <c r="N279" s="291"/>
      <c r="O279" s="295">
        <f>4.760746503+0.00222695025928618</f>
        <v>4.7629734532592858</v>
      </c>
      <c r="P279" s="295">
        <f t="shared" ref="P279:Q279" si="147">4.760746503+0.00222695025928618</f>
        <v>4.7629734532592858</v>
      </c>
      <c r="Q279" s="295">
        <f t="shared" si="147"/>
        <v>4.7629734532592858</v>
      </c>
      <c r="R279" s="295">
        <f>4.655962473+0.00222695025928618</f>
        <v>4.6581894232592855</v>
      </c>
      <c r="S279" s="295">
        <f>2.609509109+0.00123721244073306</f>
        <v>2.6107463214407334</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48">AA279</f>
        <v>0</v>
      </c>
      <c r="AB280" s="411">
        <f t="shared" si="148"/>
        <v>0</v>
      </c>
      <c r="AC280" s="411">
        <f t="shared" ref="AC280:AL280" si="149">AC279</f>
        <v>0</v>
      </c>
      <c r="AD280" s="411">
        <f t="shared" si="149"/>
        <v>0</v>
      </c>
      <c r="AE280" s="411">
        <f t="shared" si="149"/>
        <v>0</v>
      </c>
      <c r="AF280" s="411">
        <f t="shared" si="149"/>
        <v>0</v>
      </c>
      <c r="AG280" s="411">
        <f t="shared" si="149"/>
        <v>0</v>
      </c>
      <c r="AH280" s="411">
        <f t="shared" si="149"/>
        <v>0</v>
      </c>
      <c r="AI280" s="411">
        <f t="shared" si="149"/>
        <v>0</v>
      </c>
      <c r="AJ280" s="411">
        <f t="shared" si="149"/>
        <v>0</v>
      </c>
      <c r="AK280" s="411">
        <f t="shared" si="149"/>
        <v>0</v>
      </c>
      <c r="AL280" s="411">
        <f t="shared" si="149"/>
        <v>0</v>
      </c>
      <c r="AM280" s="297"/>
    </row>
    <row r="281" spans="1:39" ht="15.75" outlineLevel="1">
      <c r="A281" s="508"/>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6">
        <v>2</v>
      </c>
      <c r="B282" s="294" t="s">
        <v>2</v>
      </c>
      <c r="C282" s="291" t="s">
        <v>25</v>
      </c>
      <c r="D282" s="295">
        <v>10344.316580000001</v>
      </c>
      <c r="E282" s="295">
        <v>10344.316580000001</v>
      </c>
      <c r="F282" s="295">
        <v>10344.316580000001</v>
      </c>
      <c r="G282" s="295">
        <v>10344.316580000001</v>
      </c>
      <c r="H282" s="295">
        <v>0</v>
      </c>
      <c r="I282" s="295">
        <v>0</v>
      </c>
      <c r="J282" s="295">
        <v>0</v>
      </c>
      <c r="K282" s="295">
        <v>0</v>
      </c>
      <c r="L282" s="295">
        <v>0</v>
      </c>
      <c r="M282" s="295">
        <v>0</v>
      </c>
      <c r="N282" s="291"/>
      <c r="O282" s="295">
        <v>5.8014347730000004</v>
      </c>
      <c r="P282" s="295">
        <v>5.8014347730000004</v>
      </c>
      <c r="Q282" s="295">
        <v>5.8014347730000004</v>
      </c>
      <c r="R282" s="295">
        <v>5.8014347730000004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50">AA282</f>
        <v>0</v>
      </c>
      <c r="AB283" s="411">
        <f t="shared" si="150"/>
        <v>0</v>
      </c>
      <c r="AC283" s="411">
        <f t="shared" ref="AC283:AL283" si="151">AC282</f>
        <v>0</v>
      </c>
      <c r="AD283" s="411">
        <f t="shared" si="151"/>
        <v>0</v>
      </c>
      <c r="AE283" s="411">
        <f t="shared" si="151"/>
        <v>0</v>
      </c>
      <c r="AF283" s="411">
        <f t="shared" si="151"/>
        <v>0</v>
      </c>
      <c r="AG283" s="411">
        <f t="shared" si="151"/>
        <v>0</v>
      </c>
      <c r="AH283" s="411">
        <f t="shared" si="151"/>
        <v>0</v>
      </c>
      <c r="AI283" s="411">
        <f t="shared" si="151"/>
        <v>0</v>
      </c>
      <c r="AJ283" s="411">
        <f t="shared" si="151"/>
        <v>0</v>
      </c>
      <c r="AK283" s="411">
        <f t="shared" si="151"/>
        <v>0</v>
      </c>
      <c r="AL283" s="411">
        <f t="shared" si="151"/>
        <v>0</v>
      </c>
      <c r="AM283" s="297"/>
    </row>
    <row r="284" spans="1:39" ht="15.75" outlineLevel="1">
      <c r="A284" s="508"/>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6">
        <v>3</v>
      </c>
      <c r="B285" s="294" t="s">
        <v>3</v>
      </c>
      <c r="C285" s="291" t="s">
        <v>25</v>
      </c>
      <c r="D285" s="295">
        <v>110920.93790922899</v>
      </c>
      <c r="E285" s="295">
        <v>110920.93790922899</v>
      </c>
      <c r="F285" s="295">
        <v>110920.93790922899</v>
      </c>
      <c r="G285" s="295">
        <v>110920.93790922899</v>
      </c>
      <c r="H285" s="295">
        <v>110920.93790922899</v>
      </c>
      <c r="I285" s="295">
        <v>110920.93790922899</v>
      </c>
      <c r="J285" s="295">
        <v>110920.93790922899</v>
      </c>
      <c r="K285" s="295">
        <v>110920.93790922899</v>
      </c>
      <c r="L285" s="295">
        <v>110920.93790922899</v>
      </c>
      <c r="M285" s="295">
        <v>110920.93790922899</v>
      </c>
      <c r="N285" s="291"/>
      <c r="O285" s="295">
        <v>61.823731314</v>
      </c>
      <c r="P285" s="295">
        <v>61.823731314</v>
      </c>
      <c r="Q285" s="295">
        <v>61.823731314</v>
      </c>
      <c r="R285" s="295">
        <v>61.823731314</v>
      </c>
      <c r="S285" s="295">
        <v>61.823731314</v>
      </c>
      <c r="T285" s="295">
        <v>61.823731314</v>
      </c>
      <c r="U285" s="295">
        <v>61.823731314</v>
      </c>
      <c r="V285" s="295">
        <v>61.823731314</v>
      </c>
      <c r="W285" s="295">
        <v>61.823731314</v>
      </c>
      <c r="X285" s="295">
        <v>61.823731314</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5417.8755899900007</v>
      </c>
      <c r="E286" s="295">
        <v>5417.8755899900007</v>
      </c>
      <c r="F286" s="295">
        <v>5417.8755899900007</v>
      </c>
      <c r="G286" s="295">
        <v>5417.8755899900007</v>
      </c>
      <c r="H286" s="295">
        <v>5417.8755899900007</v>
      </c>
      <c r="I286" s="295">
        <v>5417.8755899900007</v>
      </c>
      <c r="J286" s="295">
        <v>5417.8755899900007</v>
      </c>
      <c r="K286" s="295">
        <v>5417.8755899900007</v>
      </c>
      <c r="L286" s="295">
        <v>5417.8755899900007</v>
      </c>
      <c r="M286" s="295">
        <v>5417.8755899900007</v>
      </c>
      <c r="N286" s="468"/>
      <c r="O286" s="295">
        <v>2.97865782</v>
      </c>
      <c r="P286" s="295">
        <v>2.97865782</v>
      </c>
      <c r="Q286" s="295">
        <v>2.97865782</v>
      </c>
      <c r="R286" s="295">
        <v>2.97865782</v>
      </c>
      <c r="S286" s="295">
        <v>2.97865782</v>
      </c>
      <c r="T286" s="295">
        <v>2.97865782</v>
      </c>
      <c r="U286" s="295">
        <v>2.97865782</v>
      </c>
      <c r="V286" s="295">
        <v>2.97865782</v>
      </c>
      <c r="W286" s="295">
        <v>2.97865782</v>
      </c>
      <c r="X286" s="295">
        <v>2.97865782</v>
      </c>
      <c r="Y286" s="411">
        <f>Y285</f>
        <v>1</v>
      </c>
      <c r="Z286" s="411">
        <f>Z285</f>
        <v>0</v>
      </c>
      <c r="AA286" s="411">
        <f t="shared" ref="AA286:AB286" si="152">AA285</f>
        <v>0</v>
      </c>
      <c r="AB286" s="411">
        <f t="shared" si="152"/>
        <v>0</v>
      </c>
      <c r="AC286" s="411">
        <f t="shared" ref="AC286:AL286" si="153">AC285</f>
        <v>0</v>
      </c>
      <c r="AD286" s="411">
        <f t="shared" si="153"/>
        <v>0</v>
      </c>
      <c r="AE286" s="411">
        <f t="shared" si="153"/>
        <v>0</v>
      </c>
      <c r="AF286" s="411">
        <f t="shared" si="153"/>
        <v>0</v>
      </c>
      <c r="AG286" s="411">
        <f t="shared" si="153"/>
        <v>0</v>
      </c>
      <c r="AH286" s="411">
        <f t="shared" si="153"/>
        <v>0</v>
      </c>
      <c r="AI286" s="411">
        <f t="shared" si="153"/>
        <v>0</v>
      </c>
      <c r="AJ286" s="411">
        <f t="shared" si="153"/>
        <v>0</v>
      </c>
      <c r="AK286" s="411">
        <f t="shared" si="153"/>
        <v>0</v>
      </c>
      <c r="AL286" s="411">
        <f t="shared" si="15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6">
        <v>4</v>
      </c>
      <c r="B288" s="294" t="s">
        <v>4</v>
      </c>
      <c r="C288" s="291" t="s">
        <v>25</v>
      </c>
      <c r="D288" s="295">
        <v>19641.813057568001</v>
      </c>
      <c r="E288" s="295">
        <v>19641.813057568001</v>
      </c>
      <c r="F288" s="295">
        <v>18884.898553272</v>
      </c>
      <c r="G288" s="295">
        <v>15999.406181253</v>
      </c>
      <c r="H288" s="295">
        <v>15999.406181253</v>
      </c>
      <c r="I288" s="295">
        <v>15999.406181253</v>
      </c>
      <c r="J288" s="295">
        <v>15999.406181253</v>
      </c>
      <c r="K288" s="295">
        <v>15986.07235543</v>
      </c>
      <c r="L288" s="295">
        <v>11624.561573776</v>
      </c>
      <c r="M288" s="295">
        <v>11624.561573776</v>
      </c>
      <c r="N288" s="291"/>
      <c r="O288" s="295">
        <v>1.316456224</v>
      </c>
      <c r="P288" s="295">
        <v>1.316456224</v>
      </c>
      <c r="Q288" s="295">
        <v>1.2689391759999999</v>
      </c>
      <c r="R288" s="295">
        <v>1.0877957579999999</v>
      </c>
      <c r="S288" s="295">
        <v>1.0877957579999999</v>
      </c>
      <c r="T288" s="295">
        <v>1.0877957579999999</v>
      </c>
      <c r="U288" s="295">
        <v>1.0877957579999999</v>
      </c>
      <c r="V288" s="295">
        <v>1.0862736319999999</v>
      </c>
      <c r="W288" s="295">
        <v>0.81246976599999998</v>
      </c>
      <c r="X288" s="295">
        <v>0.81246976599999998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60</v>
      </c>
      <c r="E289" s="295">
        <v>60</v>
      </c>
      <c r="F289" s="295">
        <v>57</v>
      </c>
      <c r="G289" s="295">
        <v>49</v>
      </c>
      <c r="H289" s="295">
        <v>49</v>
      </c>
      <c r="I289" s="295">
        <v>49</v>
      </c>
      <c r="J289" s="295">
        <v>49</v>
      </c>
      <c r="K289" s="295">
        <v>49</v>
      </c>
      <c r="L289" s="295">
        <v>41</v>
      </c>
      <c r="M289" s="295">
        <v>41</v>
      </c>
      <c r="N289" s="468"/>
      <c r="O289" s="295">
        <v>4.0000000000000001E-3</v>
      </c>
      <c r="P289" s="295">
        <v>4.0000000000000001E-3</v>
      </c>
      <c r="Q289" s="295">
        <v>4.0000000000000001E-3</v>
      </c>
      <c r="R289" s="295">
        <v>4.0000000000000001E-3</v>
      </c>
      <c r="S289" s="295">
        <v>4.0000000000000001E-3</v>
      </c>
      <c r="T289" s="295">
        <v>4.0000000000000001E-3</v>
      </c>
      <c r="U289" s="295">
        <v>4.0000000000000001E-3</v>
      </c>
      <c r="V289" s="295">
        <v>4.0000000000000001E-3</v>
      </c>
      <c r="W289" s="295">
        <v>3.0000000000000001E-3</v>
      </c>
      <c r="X289" s="295">
        <v>3.0000000000000001E-3</v>
      </c>
      <c r="Y289" s="411">
        <f>Y288</f>
        <v>1</v>
      </c>
      <c r="Z289" s="411">
        <f>Z288</f>
        <v>0</v>
      </c>
      <c r="AA289" s="411">
        <f t="shared" ref="AA289:AB289" si="154">AA288</f>
        <v>0</v>
      </c>
      <c r="AB289" s="411">
        <f t="shared" si="154"/>
        <v>0</v>
      </c>
      <c r="AC289" s="411">
        <f t="shared" ref="AC289:AL289" si="155">AC288</f>
        <v>0</v>
      </c>
      <c r="AD289" s="411">
        <f t="shared" si="155"/>
        <v>0</v>
      </c>
      <c r="AE289" s="411">
        <f t="shared" si="155"/>
        <v>0</v>
      </c>
      <c r="AF289" s="411">
        <f t="shared" si="155"/>
        <v>0</v>
      </c>
      <c r="AG289" s="411">
        <f t="shared" si="155"/>
        <v>0</v>
      </c>
      <c r="AH289" s="411">
        <f t="shared" si="155"/>
        <v>0</v>
      </c>
      <c r="AI289" s="411">
        <f t="shared" si="155"/>
        <v>0</v>
      </c>
      <c r="AJ289" s="411">
        <f t="shared" si="155"/>
        <v>0</v>
      </c>
      <c r="AK289" s="411">
        <f t="shared" si="155"/>
        <v>0</v>
      </c>
      <c r="AL289" s="411">
        <f t="shared" si="155"/>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6">
        <v>5</v>
      </c>
      <c r="B291" s="294" t="s">
        <v>5</v>
      </c>
      <c r="C291" s="291" t="s">
        <v>25</v>
      </c>
      <c r="D291" s="295">
        <v>43780.737042827997</v>
      </c>
      <c r="E291" s="295">
        <v>43780.737042827997</v>
      </c>
      <c r="F291" s="295">
        <v>41142.842220783998</v>
      </c>
      <c r="G291" s="295">
        <v>32140.376771684005</v>
      </c>
      <c r="H291" s="295">
        <v>32140.376771684005</v>
      </c>
      <c r="I291" s="295">
        <v>32140.376771684005</v>
      </c>
      <c r="J291" s="295">
        <v>32140.376771684005</v>
      </c>
      <c r="K291" s="295">
        <v>32102.500976591997</v>
      </c>
      <c r="L291" s="295">
        <v>26996.338193402</v>
      </c>
      <c r="M291" s="295">
        <v>26996.338193402</v>
      </c>
      <c r="N291" s="291"/>
      <c r="O291" s="295">
        <v>3.0164176650000001</v>
      </c>
      <c r="P291" s="295">
        <v>3.0164176650000001</v>
      </c>
      <c r="Q291" s="295">
        <v>2.8508177529999998</v>
      </c>
      <c r="R291" s="295">
        <v>2.2856672869999999</v>
      </c>
      <c r="S291" s="295">
        <v>2.2856672869999999</v>
      </c>
      <c r="T291" s="295">
        <v>2.2856672869999999</v>
      </c>
      <c r="U291" s="295">
        <v>2.2856672869999999</v>
      </c>
      <c r="V291" s="295">
        <v>2.2813435659999999</v>
      </c>
      <c r="W291" s="295">
        <v>1.9607924580000002</v>
      </c>
      <c r="X291" s="295">
        <v>1.9607924580000002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56">AA291</f>
        <v>0</v>
      </c>
      <c r="AB292" s="411">
        <f t="shared" si="156"/>
        <v>0</v>
      </c>
      <c r="AC292" s="411">
        <f t="shared" ref="AC292:AL292" si="157">AC291</f>
        <v>0</v>
      </c>
      <c r="AD292" s="411">
        <f t="shared" si="157"/>
        <v>0</v>
      </c>
      <c r="AE292" s="411">
        <f t="shared" si="157"/>
        <v>0</v>
      </c>
      <c r="AF292" s="411">
        <f t="shared" si="157"/>
        <v>0</v>
      </c>
      <c r="AG292" s="411">
        <f t="shared" si="157"/>
        <v>0</v>
      </c>
      <c r="AH292" s="411">
        <f t="shared" si="157"/>
        <v>0</v>
      </c>
      <c r="AI292" s="411">
        <f t="shared" si="157"/>
        <v>0</v>
      </c>
      <c r="AJ292" s="411">
        <f t="shared" si="157"/>
        <v>0</v>
      </c>
      <c r="AK292" s="411">
        <f t="shared" si="157"/>
        <v>0</v>
      </c>
      <c r="AL292" s="411">
        <f t="shared" si="157"/>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6">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58">AA294</f>
        <v>0</v>
      </c>
      <c r="AB295" s="411">
        <f t="shared" si="158"/>
        <v>0</v>
      </c>
      <c r="AC295" s="411">
        <f t="shared" ref="AC295:AL295" si="159">AC294</f>
        <v>0</v>
      </c>
      <c r="AD295" s="411">
        <f t="shared" si="159"/>
        <v>0</v>
      </c>
      <c r="AE295" s="411">
        <f t="shared" si="159"/>
        <v>0</v>
      </c>
      <c r="AF295" s="411">
        <f t="shared" si="159"/>
        <v>0</v>
      </c>
      <c r="AG295" s="411">
        <f t="shared" si="159"/>
        <v>0</v>
      </c>
      <c r="AH295" s="411">
        <f t="shared" si="159"/>
        <v>0</v>
      </c>
      <c r="AI295" s="411">
        <f t="shared" si="159"/>
        <v>0</v>
      </c>
      <c r="AJ295" s="411">
        <f t="shared" si="159"/>
        <v>0</v>
      </c>
      <c r="AK295" s="411">
        <f t="shared" si="159"/>
        <v>0</v>
      </c>
      <c r="AL295" s="411">
        <f t="shared" si="159"/>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6">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B298" si="160">AA297</f>
        <v>0</v>
      </c>
      <c r="AB298" s="411">
        <f t="shared" si="160"/>
        <v>0</v>
      </c>
      <c r="AC298" s="411">
        <f t="shared" ref="AC298:AL298" si="161">AC297</f>
        <v>0</v>
      </c>
      <c r="AD298" s="411">
        <f t="shared" si="161"/>
        <v>0</v>
      </c>
      <c r="AE298" s="411">
        <f t="shared" si="161"/>
        <v>0</v>
      </c>
      <c r="AF298" s="411">
        <f t="shared" si="161"/>
        <v>0</v>
      </c>
      <c r="AG298" s="411">
        <f t="shared" si="161"/>
        <v>0</v>
      </c>
      <c r="AH298" s="411">
        <f t="shared" si="161"/>
        <v>0</v>
      </c>
      <c r="AI298" s="411">
        <f t="shared" si="161"/>
        <v>0</v>
      </c>
      <c r="AJ298" s="411">
        <f t="shared" si="161"/>
        <v>0</v>
      </c>
      <c r="AK298" s="411">
        <f t="shared" si="161"/>
        <v>0</v>
      </c>
      <c r="AL298" s="411">
        <f t="shared" si="161"/>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6">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6"/>
      <c r="B301" s="294" t="s">
        <v>249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f>Y300</f>
        <v>1</v>
      </c>
      <c r="Z301" s="411">
        <f>Z300</f>
        <v>0</v>
      </c>
      <c r="AA301" s="411">
        <f t="shared" ref="AA301:AB301" si="162">AA300</f>
        <v>0</v>
      </c>
      <c r="AB301" s="411">
        <f t="shared" si="162"/>
        <v>0</v>
      </c>
      <c r="AC301" s="411">
        <f t="shared" ref="AC301:AL301" si="163">AC300</f>
        <v>0</v>
      </c>
      <c r="AD301" s="411">
        <f t="shared" si="163"/>
        <v>0</v>
      </c>
      <c r="AE301" s="411">
        <f t="shared" si="163"/>
        <v>0</v>
      </c>
      <c r="AF301" s="411">
        <f t="shared" si="163"/>
        <v>0</v>
      </c>
      <c r="AG301" s="411">
        <f t="shared" si="163"/>
        <v>0</v>
      </c>
      <c r="AH301" s="411">
        <f t="shared" si="163"/>
        <v>0</v>
      </c>
      <c r="AI301" s="411">
        <f t="shared" si="163"/>
        <v>0</v>
      </c>
      <c r="AJ301" s="411">
        <f t="shared" si="163"/>
        <v>0</v>
      </c>
      <c r="AK301" s="411">
        <f t="shared" si="163"/>
        <v>0</v>
      </c>
      <c r="AL301" s="411">
        <f t="shared" si="163"/>
        <v>0</v>
      </c>
      <c r="AM301" s="297"/>
    </row>
    <row r="302" spans="1:39" s="283" customFormat="1" ht="15" outlineLevel="1">
      <c r="A302" s="506"/>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6">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B304" si="164">AA303</f>
        <v>0</v>
      </c>
      <c r="AB304" s="411">
        <f t="shared" si="164"/>
        <v>0</v>
      </c>
      <c r="AC304" s="411">
        <f t="shared" ref="AC304:AL304" si="165">AC303</f>
        <v>0</v>
      </c>
      <c r="AD304" s="411">
        <f t="shared" si="165"/>
        <v>0</v>
      </c>
      <c r="AE304" s="411">
        <f t="shared" si="165"/>
        <v>0</v>
      </c>
      <c r="AF304" s="411">
        <f t="shared" si="165"/>
        <v>0</v>
      </c>
      <c r="AG304" s="411">
        <f t="shared" si="165"/>
        <v>0</v>
      </c>
      <c r="AH304" s="411">
        <f t="shared" si="165"/>
        <v>0</v>
      </c>
      <c r="AI304" s="411">
        <f t="shared" si="165"/>
        <v>0</v>
      </c>
      <c r="AJ304" s="411">
        <f t="shared" si="165"/>
        <v>0</v>
      </c>
      <c r="AK304" s="411">
        <f t="shared" si="165"/>
        <v>0</v>
      </c>
      <c r="AL304" s="411">
        <f t="shared" si="16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7"/>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6">
        <v>10</v>
      </c>
      <c r="B307" s="310" t="s">
        <v>22</v>
      </c>
      <c r="C307" s="291" t="s">
        <v>25</v>
      </c>
      <c r="D307" s="295">
        <v>1631267.9649493401</v>
      </c>
      <c r="E307" s="295">
        <v>1631086.2274311001</v>
      </c>
      <c r="F307" s="295">
        <v>1631086.2274311001</v>
      </c>
      <c r="G307" s="295">
        <v>1629664.0609830599</v>
      </c>
      <c r="H307" s="295">
        <v>1539718.3395526099</v>
      </c>
      <c r="I307" s="295">
        <v>1527274.9294966001</v>
      </c>
      <c r="J307" s="295">
        <v>1527274.9294966001</v>
      </c>
      <c r="K307" s="295">
        <v>1527274.9294966001</v>
      </c>
      <c r="L307" s="295">
        <v>1460832.52376876</v>
      </c>
      <c r="M307" s="295">
        <v>1370123.1032311099</v>
      </c>
      <c r="N307" s="295">
        <v>12</v>
      </c>
      <c r="O307" s="295">
        <v>302.858605313</v>
      </c>
      <c r="P307" s="295">
        <v>302.80059305100002</v>
      </c>
      <c r="Q307" s="295">
        <v>302.80059305100002</v>
      </c>
      <c r="R307" s="295">
        <v>302.346312431</v>
      </c>
      <c r="S307" s="295">
        <v>274.332218399</v>
      </c>
      <c r="T307" s="295">
        <v>271.54660465699999</v>
      </c>
      <c r="U307" s="295">
        <v>271.54660465699999</v>
      </c>
      <c r="V307" s="295">
        <v>271.54660465699999</v>
      </c>
      <c r="W307" s="295">
        <v>250.17196886599996</v>
      </c>
      <c r="X307" s="295">
        <v>229.865524953</v>
      </c>
      <c r="Y307" s="467"/>
      <c r="Z307" s="467">
        <v>0.17100000000000001</v>
      </c>
      <c r="AA307" s="467">
        <v>0.25779999999999997</v>
      </c>
      <c r="AB307" s="467">
        <v>0.57120000000000004</v>
      </c>
      <c r="AC307" s="415"/>
      <c r="AD307" s="415"/>
      <c r="AE307" s="415"/>
      <c r="AF307" s="415"/>
      <c r="AG307" s="415"/>
      <c r="AH307" s="415"/>
      <c r="AI307" s="415"/>
      <c r="AJ307" s="415"/>
      <c r="AK307" s="415"/>
      <c r="AL307" s="415"/>
      <c r="AM307" s="296">
        <f>SUM(Y307:AL307)</f>
        <v>1</v>
      </c>
    </row>
    <row r="308" spans="1:39" ht="15" outlineLevel="1">
      <c r="B308" s="294" t="s">
        <v>249</v>
      </c>
      <c r="C308" s="291" t="s">
        <v>163</v>
      </c>
      <c r="D308" s="295">
        <v>489124.11589999998</v>
      </c>
      <c r="E308" s="295">
        <v>489124.11589999998</v>
      </c>
      <c r="F308" s="295">
        <v>489124.11589999998</v>
      </c>
      <c r="G308" s="295">
        <v>489124.11589999998</v>
      </c>
      <c r="H308" s="295">
        <v>466772.07539999997</v>
      </c>
      <c r="I308" s="295">
        <v>369122.64390000002</v>
      </c>
      <c r="J308" s="295">
        <v>369122.64390000002</v>
      </c>
      <c r="K308" s="295">
        <v>369122.64390000002</v>
      </c>
      <c r="L308" s="295">
        <v>336553.43349999998</v>
      </c>
      <c r="M308" s="295">
        <v>332702.95049999998</v>
      </c>
      <c r="N308" s="295">
        <f>N307</f>
        <v>12</v>
      </c>
      <c r="O308" s="295">
        <v>108.24581670000001</v>
      </c>
      <c r="P308" s="295">
        <v>108.24581670000001</v>
      </c>
      <c r="Q308" s="295">
        <v>108.24581670000001</v>
      </c>
      <c r="R308" s="295">
        <v>108.24581670000001</v>
      </c>
      <c r="S308" s="295">
        <v>101.88144579999999</v>
      </c>
      <c r="T308" s="295">
        <v>73.884939919999994</v>
      </c>
      <c r="U308" s="295">
        <v>73.884939919999994</v>
      </c>
      <c r="V308" s="295">
        <v>73.884939919999994</v>
      </c>
      <c r="W308" s="295">
        <v>64.6114003</v>
      </c>
      <c r="X308" s="295">
        <v>62.112064439999997</v>
      </c>
      <c r="Y308" s="411">
        <f>Y307</f>
        <v>0</v>
      </c>
      <c r="Z308" s="411">
        <f>Z307</f>
        <v>0.17100000000000001</v>
      </c>
      <c r="AA308" s="411">
        <f t="shared" ref="AA308:AB308" si="166">AA307</f>
        <v>0.25779999999999997</v>
      </c>
      <c r="AB308" s="411">
        <f t="shared" si="166"/>
        <v>0.57120000000000004</v>
      </c>
      <c r="AC308" s="411">
        <f t="shared" ref="AC308:AL308" si="167">AC307</f>
        <v>0</v>
      </c>
      <c r="AD308" s="411">
        <f t="shared" si="167"/>
        <v>0</v>
      </c>
      <c r="AE308" s="411">
        <f t="shared" si="167"/>
        <v>0</v>
      </c>
      <c r="AF308" s="411">
        <f t="shared" si="167"/>
        <v>0</v>
      </c>
      <c r="AG308" s="411">
        <f t="shared" si="167"/>
        <v>0</v>
      </c>
      <c r="AH308" s="411">
        <f t="shared" si="167"/>
        <v>0</v>
      </c>
      <c r="AI308" s="411">
        <f t="shared" si="167"/>
        <v>0</v>
      </c>
      <c r="AJ308" s="411">
        <f t="shared" si="167"/>
        <v>0</v>
      </c>
      <c r="AK308" s="411">
        <f t="shared" si="167"/>
        <v>0</v>
      </c>
      <c r="AL308" s="411">
        <f t="shared" si="167"/>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6">
        <v>11</v>
      </c>
      <c r="B310" s="314" t="s">
        <v>21</v>
      </c>
      <c r="C310" s="291" t="s">
        <v>25</v>
      </c>
      <c r="D310" s="295">
        <v>157790.11356381999</v>
      </c>
      <c r="E310" s="295">
        <v>157790.11356381999</v>
      </c>
      <c r="F310" s="295">
        <v>156360.138126962</v>
      </c>
      <c r="G310" s="295">
        <v>136559.90070323701</v>
      </c>
      <c r="H310" s="295">
        <v>30672.833671016</v>
      </c>
      <c r="I310" s="295">
        <v>30672.833671016</v>
      </c>
      <c r="J310" s="295">
        <v>30672.833671016</v>
      </c>
      <c r="K310" s="295">
        <v>30672.833671016</v>
      </c>
      <c r="L310" s="295">
        <v>30672.833671016</v>
      </c>
      <c r="M310" s="295">
        <v>30672.833671016</v>
      </c>
      <c r="N310" s="295">
        <v>12</v>
      </c>
      <c r="O310" s="295">
        <v>43.198840633000003</v>
      </c>
      <c r="P310" s="295">
        <v>43.198840633000003</v>
      </c>
      <c r="Q310" s="295">
        <v>42.827753444000003</v>
      </c>
      <c r="R310" s="295">
        <v>38.016525457999997</v>
      </c>
      <c r="S310" s="295">
        <v>6.9864589539999997</v>
      </c>
      <c r="T310" s="295">
        <v>6.9864589539999997</v>
      </c>
      <c r="U310" s="295">
        <v>6.9864589539999997</v>
      </c>
      <c r="V310" s="295">
        <v>6.9864589539999997</v>
      </c>
      <c r="W310" s="295">
        <v>6.9864589539999997</v>
      </c>
      <c r="X310" s="295">
        <v>6.9864589539999997</v>
      </c>
      <c r="Y310" s="415"/>
      <c r="Z310" s="415">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B311" si="168">AA310</f>
        <v>0</v>
      </c>
      <c r="AB311" s="411">
        <f t="shared" si="168"/>
        <v>0</v>
      </c>
      <c r="AC311" s="411">
        <f t="shared" ref="AC311:AL311" si="169">AC310</f>
        <v>0</v>
      </c>
      <c r="AD311" s="411">
        <f t="shared" si="169"/>
        <v>0</v>
      </c>
      <c r="AE311" s="411">
        <f t="shared" si="169"/>
        <v>0</v>
      </c>
      <c r="AF311" s="411">
        <f t="shared" si="169"/>
        <v>0</v>
      </c>
      <c r="AG311" s="411">
        <f t="shared" si="169"/>
        <v>0</v>
      </c>
      <c r="AH311" s="411">
        <f t="shared" si="169"/>
        <v>0</v>
      </c>
      <c r="AI311" s="411">
        <f t="shared" si="169"/>
        <v>0</v>
      </c>
      <c r="AJ311" s="411">
        <f t="shared" si="169"/>
        <v>0</v>
      </c>
      <c r="AK311" s="411">
        <f t="shared" si="169"/>
        <v>0</v>
      </c>
      <c r="AL311" s="411">
        <f t="shared" si="16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70">AA313</f>
        <v>0</v>
      </c>
      <c r="AB314" s="411">
        <f t="shared" si="170"/>
        <v>0</v>
      </c>
      <c r="AC314" s="411">
        <f t="shared" ref="AC314:AL314" si="171">AC313</f>
        <v>0</v>
      </c>
      <c r="AD314" s="411">
        <f t="shared" si="171"/>
        <v>0</v>
      </c>
      <c r="AE314" s="411">
        <f t="shared" si="171"/>
        <v>0</v>
      </c>
      <c r="AF314" s="411">
        <f t="shared" si="171"/>
        <v>0</v>
      </c>
      <c r="AG314" s="411">
        <f t="shared" si="171"/>
        <v>0</v>
      </c>
      <c r="AH314" s="411">
        <f t="shared" si="171"/>
        <v>0</v>
      </c>
      <c r="AI314" s="411">
        <f t="shared" si="171"/>
        <v>0</v>
      </c>
      <c r="AJ314" s="411">
        <f t="shared" si="171"/>
        <v>0</v>
      </c>
      <c r="AK314" s="411">
        <f t="shared" si="171"/>
        <v>0</v>
      </c>
      <c r="AL314" s="411">
        <f t="shared" si="17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6">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3063.3712369999998</v>
      </c>
      <c r="E317" s="295">
        <v>3063.3712369999998</v>
      </c>
      <c r="F317" s="295">
        <v>3063.3712369999998</v>
      </c>
      <c r="G317" s="295">
        <v>3063.3712369999998</v>
      </c>
      <c r="H317" s="295">
        <v>3063.3712369999998</v>
      </c>
      <c r="I317" s="295">
        <v>3063.3712369999998</v>
      </c>
      <c r="J317" s="295">
        <v>3063.3712369999998</v>
      </c>
      <c r="K317" s="295">
        <v>3063.3712369999998</v>
      </c>
      <c r="L317" s="295">
        <v>3063.3712369999998</v>
      </c>
      <c r="M317" s="295">
        <v>3063.3712369999998</v>
      </c>
      <c r="N317" s="295">
        <f>N316</f>
        <v>12</v>
      </c>
      <c r="O317" s="295">
        <v>1.8262235570000001</v>
      </c>
      <c r="P317" s="295">
        <v>1.8262235570000001</v>
      </c>
      <c r="Q317" s="295">
        <v>1.8262235570000001</v>
      </c>
      <c r="R317" s="295">
        <v>1.8262235570000001</v>
      </c>
      <c r="S317" s="295">
        <v>1.8262235570000001</v>
      </c>
      <c r="T317" s="295">
        <v>1.8262235570000001</v>
      </c>
      <c r="U317" s="295">
        <v>1.8262235570000001</v>
      </c>
      <c r="V317" s="295">
        <v>1.8262235570000001</v>
      </c>
      <c r="W317" s="295">
        <v>1.8262235570000001</v>
      </c>
      <c r="X317" s="295">
        <v>1.8262235570000001</v>
      </c>
      <c r="Y317" s="411">
        <f>Y316</f>
        <v>0</v>
      </c>
      <c r="Z317" s="411">
        <f>Z316</f>
        <v>0</v>
      </c>
      <c r="AA317" s="411">
        <f t="shared" ref="AA317:AB317" si="172">AA316</f>
        <v>1</v>
      </c>
      <c r="AB317" s="411">
        <f t="shared" si="172"/>
        <v>0</v>
      </c>
      <c r="AC317" s="411">
        <f t="shared" ref="AC317:AL317" si="173">AC316</f>
        <v>0</v>
      </c>
      <c r="AD317" s="411">
        <f t="shared" si="173"/>
        <v>0</v>
      </c>
      <c r="AE317" s="411">
        <f t="shared" si="173"/>
        <v>0</v>
      </c>
      <c r="AF317" s="411">
        <f t="shared" si="173"/>
        <v>0</v>
      </c>
      <c r="AG317" s="411">
        <f t="shared" si="173"/>
        <v>0</v>
      </c>
      <c r="AH317" s="411">
        <f t="shared" si="173"/>
        <v>0</v>
      </c>
      <c r="AI317" s="411">
        <f t="shared" si="173"/>
        <v>0</v>
      </c>
      <c r="AJ317" s="411">
        <f t="shared" si="173"/>
        <v>0</v>
      </c>
      <c r="AK317" s="411">
        <f t="shared" si="173"/>
        <v>0</v>
      </c>
      <c r="AL317" s="411">
        <f t="shared" si="17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6">
        <v>14</v>
      </c>
      <c r="B319" s="314" t="s">
        <v>20</v>
      </c>
      <c r="C319" s="291" t="s">
        <v>25</v>
      </c>
      <c r="D319" s="295">
        <v>193803.07118789799</v>
      </c>
      <c r="E319" s="295">
        <v>193803.07118789799</v>
      </c>
      <c r="F319" s="295">
        <v>193803.07118789799</v>
      </c>
      <c r="G319" s="295">
        <v>193803.07118789799</v>
      </c>
      <c r="H319" s="295">
        <v>0</v>
      </c>
      <c r="I319" s="295">
        <v>0</v>
      </c>
      <c r="J319" s="295">
        <v>0</v>
      </c>
      <c r="K319" s="295">
        <v>0</v>
      </c>
      <c r="L319" s="295">
        <v>0</v>
      </c>
      <c r="M319" s="295">
        <v>0</v>
      </c>
      <c r="N319" s="295">
        <v>12</v>
      </c>
      <c r="O319" s="295">
        <v>35.250706491000003</v>
      </c>
      <c r="P319" s="295">
        <v>35.250706491000003</v>
      </c>
      <c r="Q319" s="295">
        <v>35.250706491000003</v>
      </c>
      <c r="R319" s="295">
        <v>35.250706491000003</v>
      </c>
      <c r="S319" s="295">
        <v>0</v>
      </c>
      <c r="T319" s="295">
        <v>0</v>
      </c>
      <c r="U319" s="295">
        <v>0</v>
      </c>
      <c r="V319" s="295">
        <v>0</v>
      </c>
      <c r="W319" s="295">
        <v>0</v>
      </c>
      <c r="X319" s="295">
        <v>0</v>
      </c>
      <c r="Y319" s="415"/>
      <c r="Z319" s="415"/>
      <c r="AA319" s="415">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48611.4432696</v>
      </c>
      <c r="E320" s="295">
        <v>48611.4432696</v>
      </c>
      <c r="F320" s="295">
        <v>48611.4432696</v>
      </c>
      <c r="G320" s="295">
        <v>48611.4432696</v>
      </c>
      <c r="H320" s="295">
        <v>0</v>
      </c>
      <c r="I320" s="295">
        <v>0</v>
      </c>
      <c r="J320" s="295">
        <v>0</v>
      </c>
      <c r="K320" s="295">
        <v>0</v>
      </c>
      <c r="L320" s="295">
        <v>0</v>
      </c>
      <c r="M320" s="295">
        <v>0</v>
      </c>
      <c r="N320" s="295">
        <f>N319</f>
        <v>12</v>
      </c>
      <c r="O320" s="295">
        <v>8.8419017740000001</v>
      </c>
      <c r="P320" s="295">
        <v>8.8419017740000001</v>
      </c>
      <c r="Q320" s="295">
        <v>8.8419017740000001</v>
      </c>
      <c r="R320" s="295">
        <v>8.8419017740000001</v>
      </c>
      <c r="S320" s="295">
        <v>0</v>
      </c>
      <c r="T320" s="295">
        <v>0</v>
      </c>
      <c r="U320" s="295">
        <v>0</v>
      </c>
      <c r="V320" s="295">
        <v>0</v>
      </c>
      <c r="W320" s="295">
        <v>0</v>
      </c>
      <c r="X320" s="295">
        <v>0</v>
      </c>
      <c r="Y320" s="411">
        <v>0</v>
      </c>
      <c r="Z320" s="411">
        <f>Z319</f>
        <v>0</v>
      </c>
      <c r="AA320" s="411">
        <f t="shared" ref="AA320:AB320" si="174">AA319</f>
        <v>1</v>
      </c>
      <c r="AB320" s="411">
        <f t="shared" si="174"/>
        <v>0</v>
      </c>
      <c r="AC320" s="411">
        <f t="shared" ref="AC320:AL320" si="175">AC319</f>
        <v>0</v>
      </c>
      <c r="AD320" s="411">
        <f t="shared" si="175"/>
        <v>0</v>
      </c>
      <c r="AE320" s="411">
        <f t="shared" si="175"/>
        <v>0</v>
      </c>
      <c r="AF320" s="411">
        <f t="shared" si="175"/>
        <v>0</v>
      </c>
      <c r="AG320" s="411">
        <f t="shared" si="175"/>
        <v>0</v>
      </c>
      <c r="AH320" s="411">
        <f t="shared" si="175"/>
        <v>0</v>
      </c>
      <c r="AI320" s="411">
        <f t="shared" si="175"/>
        <v>0</v>
      </c>
      <c r="AJ320" s="411">
        <f t="shared" si="175"/>
        <v>0</v>
      </c>
      <c r="AK320" s="411">
        <f t="shared" si="175"/>
        <v>0</v>
      </c>
      <c r="AL320" s="411">
        <f t="shared" si="175"/>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6">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6"/>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76">AA322</f>
        <v>0</v>
      </c>
      <c r="AB323" s="411">
        <f t="shared" si="176"/>
        <v>0</v>
      </c>
      <c r="AC323" s="411">
        <f t="shared" ref="AC323:AL323" si="177">AC322</f>
        <v>0</v>
      </c>
      <c r="AD323" s="411">
        <f t="shared" si="177"/>
        <v>0</v>
      </c>
      <c r="AE323" s="411">
        <f t="shared" si="177"/>
        <v>0</v>
      </c>
      <c r="AF323" s="411">
        <f t="shared" si="177"/>
        <v>0</v>
      </c>
      <c r="AG323" s="411">
        <f t="shared" si="177"/>
        <v>0</v>
      </c>
      <c r="AH323" s="411">
        <f t="shared" si="177"/>
        <v>0</v>
      </c>
      <c r="AI323" s="411">
        <f t="shared" si="177"/>
        <v>0</v>
      </c>
      <c r="AJ323" s="411">
        <f t="shared" si="177"/>
        <v>0</v>
      </c>
      <c r="AK323" s="411">
        <f t="shared" si="177"/>
        <v>0</v>
      </c>
      <c r="AL323" s="411">
        <f t="shared" si="177"/>
        <v>0</v>
      </c>
      <c r="AM323" s="311"/>
    </row>
    <row r="324" spans="1:39" s="283" customFormat="1" ht="15" outlineLevel="1">
      <c r="A324" s="506"/>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6">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6"/>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78">AA325</f>
        <v>0</v>
      </c>
      <c r="AB326" s="411">
        <f t="shared" si="178"/>
        <v>0</v>
      </c>
      <c r="AC326" s="411">
        <f t="shared" ref="AC326:AL326" si="179">AC325</f>
        <v>0</v>
      </c>
      <c r="AD326" s="411">
        <f t="shared" si="179"/>
        <v>0</v>
      </c>
      <c r="AE326" s="411">
        <f t="shared" si="179"/>
        <v>0</v>
      </c>
      <c r="AF326" s="411">
        <f t="shared" si="179"/>
        <v>0</v>
      </c>
      <c r="AG326" s="411">
        <f t="shared" si="179"/>
        <v>0</v>
      </c>
      <c r="AH326" s="411">
        <f t="shared" si="179"/>
        <v>0</v>
      </c>
      <c r="AI326" s="411">
        <f t="shared" si="179"/>
        <v>0</v>
      </c>
      <c r="AJ326" s="411">
        <f t="shared" si="179"/>
        <v>0</v>
      </c>
      <c r="AK326" s="411">
        <f t="shared" si="179"/>
        <v>0</v>
      </c>
      <c r="AL326" s="411">
        <f t="shared" si="179"/>
        <v>0</v>
      </c>
      <c r="AM326" s="311"/>
    </row>
    <row r="327" spans="1:39" s="283" customFormat="1" ht="15" outlineLevel="1">
      <c r="A327" s="506"/>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6">
        <v>17</v>
      </c>
      <c r="B328" s="314" t="s">
        <v>9</v>
      </c>
      <c r="C328" s="291" t="s">
        <v>25</v>
      </c>
      <c r="D328" s="295">
        <v>494.471</v>
      </c>
      <c r="E328" s="295">
        <v>0</v>
      </c>
      <c r="F328" s="295">
        <v>0</v>
      </c>
      <c r="G328" s="295">
        <v>0</v>
      </c>
      <c r="H328" s="295">
        <v>0</v>
      </c>
      <c r="I328" s="295">
        <v>0</v>
      </c>
      <c r="J328" s="295">
        <v>0</v>
      </c>
      <c r="K328" s="295">
        <v>0</v>
      </c>
      <c r="L328" s="295">
        <v>0</v>
      </c>
      <c r="M328" s="295">
        <v>0</v>
      </c>
      <c r="N328" s="291"/>
      <c r="O328" s="295">
        <v>37.031260000000003</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80">AA328</f>
        <v>0</v>
      </c>
      <c r="AB329" s="411">
        <f t="shared" si="180"/>
        <v>0</v>
      </c>
      <c r="AC329" s="411">
        <f t="shared" ref="AC329:AL329" si="181">AC328</f>
        <v>0</v>
      </c>
      <c r="AD329" s="411">
        <f t="shared" si="181"/>
        <v>0</v>
      </c>
      <c r="AE329" s="411">
        <f t="shared" si="181"/>
        <v>0</v>
      </c>
      <c r="AF329" s="411">
        <f t="shared" si="181"/>
        <v>0</v>
      </c>
      <c r="AG329" s="411">
        <f t="shared" si="181"/>
        <v>0</v>
      </c>
      <c r="AH329" s="411">
        <f t="shared" si="181"/>
        <v>0</v>
      </c>
      <c r="AI329" s="411">
        <f t="shared" si="181"/>
        <v>0</v>
      </c>
      <c r="AJ329" s="411">
        <f t="shared" si="181"/>
        <v>0</v>
      </c>
      <c r="AK329" s="411">
        <f t="shared" si="181"/>
        <v>0</v>
      </c>
      <c r="AL329" s="411">
        <f t="shared" si="181"/>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7"/>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6">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82">AA332</f>
        <v>0</v>
      </c>
      <c r="AB333" s="411">
        <f t="shared" si="182"/>
        <v>0</v>
      </c>
      <c r="AC333" s="411">
        <f t="shared" ref="AC333:AL333" si="183">AC332</f>
        <v>0</v>
      </c>
      <c r="AD333" s="411">
        <f t="shared" si="183"/>
        <v>0</v>
      </c>
      <c r="AE333" s="411">
        <f t="shared" si="183"/>
        <v>0</v>
      </c>
      <c r="AF333" s="411">
        <f t="shared" si="183"/>
        <v>0</v>
      </c>
      <c r="AG333" s="411">
        <f t="shared" si="183"/>
        <v>0</v>
      </c>
      <c r="AH333" s="411">
        <f t="shared" si="183"/>
        <v>0</v>
      </c>
      <c r="AI333" s="411">
        <f t="shared" si="183"/>
        <v>0</v>
      </c>
      <c r="AJ333" s="411">
        <f t="shared" si="183"/>
        <v>0</v>
      </c>
      <c r="AK333" s="411">
        <f t="shared" si="183"/>
        <v>0</v>
      </c>
      <c r="AL333" s="411">
        <f t="shared" si="183"/>
        <v>0</v>
      </c>
      <c r="AM333" s="297"/>
    </row>
    <row r="334" spans="1:39" ht="15" outlineLevel="1">
      <c r="A334" s="509"/>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84">AA335</f>
        <v>0</v>
      </c>
      <c r="AB336" s="411">
        <f t="shared" si="184"/>
        <v>0</v>
      </c>
      <c r="AC336" s="411">
        <f t="shared" ref="AC336:AL336" si="185">AC335</f>
        <v>0</v>
      </c>
      <c r="AD336" s="411">
        <f t="shared" si="185"/>
        <v>0</v>
      </c>
      <c r="AE336" s="411">
        <f t="shared" si="185"/>
        <v>0</v>
      </c>
      <c r="AF336" s="411">
        <f t="shared" si="185"/>
        <v>0</v>
      </c>
      <c r="AG336" s="411">
        <f t="shared" si="185"/>
        <v>0</v>
      </c>
      <c r="AH336" s="411">
        <f t="shared" si="185"/>
        <v>0</v>
      </c>
      <c r="AI336" s="411">
        <f t="shared" si="185"/>
        <v>0</v>
      </c>
      <c r="AJ336" s="411">
        <f t="shared" si="185"/>
        <v>0</v>
      </c>
      <c r="AK336" s="411">
        <f t="shared" si="185"/>
        <v>0</v>
      </c>
      <c r="AL336" s="411">
        <f t="shared" si="18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86">AA338</f>
        <v>0</v>
      </c>
      <c r="AB339" s="411">
        <f t="shared" si="186"/>
        <v>0</v>
      </c>
      <c r="AC339" s="411">
        <f t="shared" ref="AC339:AL339" si="187">AC338</f>
        <v>0</v>
      </c>
      <c r="AD339" s="411">
        <f t="shared" si="187"/>
        <v>0</v>
      </c>
      <c r="AE339" s="411">
        <f t="shared" si="187"/>
        <v>0</v>
      </c>
      <c r="AF339" s="411">
        <f t="shared" si="187"/>
        <v>0</v>
      </c>
      <c r="AG339" s="411">
        <f t="shared" si="187"/>
        <v>0</v>
      </c>
      <c r="AH339" s="411">
        <f t="shared" si="187"/>
        <v>0</v>
      </c>
      <c r="AI339" s="411">
        <f t="shared" si="187"/>
        <v>0</v>
      </c>
      <c r="AJ339" s="411">
        <f t="shared" si="187"/>
        <v>0</v>
      </c>
      <c r="AK339" s="411">
        <f t="shared" si="187"/>
        <v>0</v>
      </c>
      <c r="AL339" s="411">
        <f t="shared" si="187"/>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0">
        <v>0.17100000000000001</v>
      </c>
      <c r="AA341" s="410">
        <v>0.25779999999999997</v>
      </c>
      <c r="AB341" s="410">
        <v>0.57120000000000004</v>
      </c>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0.17100000000000001</v>
      </c>
      <c r="AA342" s="411">
        <f t="shared" ref="AA342:AB342" si="188">AA341</f>
        <v>0.25779999999999997</v>
      </c>
      <c r="AB342" s="411">
        <f t="shared" si="188"/>
        <v>0.57120000000000004</v>
      </c>
      <c r="AC342" s="411">
        <f t="shared" ref="AC342:AL342" si="189">AC341</f>
        <v>0</v>
      </c>
      <c r="AD342" s="411">
        <f t="shared" si="189"/>
        <v>0</v>
      </c>
      <c r="AE342" s="411">
        <f t="shared" si="189"/>
        <v>0</v>
      </c>
      <c r="AF342" s="411">
        <f t="shared" si="189"/>
        <v>0</v>
      </c>
      <c r="AG342" s="411">
        <f t="shared" si="189"/>
        <v>0</v>
      </c>
      <c r="AH342" s="411">
        <f t="shared" si="189"/>
        <v>0</v>
      </c>
      <c r="AI342" s="411">
        <f t="shared" si="189"/>
        <v>0</v>
      </c>
      <c r="AJ342" s="411">
        <f t="shared" si="189"/>
        <v>0</v>
      </c>
      <c r="AK342" s="411">
        <f t="shared" si="189"/>
        <v>0</v>
      </c>
      <c r="AL342" s="411">
        <f t="shared" si="18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6">
        <v>22</v>
      </c>
      <c r="B344" s="315" t="s">
        <v>9</v>
      </c>
      <c r="C344" s="291" t="s">
        <v>25</v>
      </c>
      <c r="D344" s="295">
        <v>1389.74</v>
      </c>
      <c r="E344" s="295">
        <v>0</v>
      </c>
      <c r="F344" s="295">
        <v>0</v>
      </c>
      <c r="G344" s="295">
        <v>0</v>
      </c>
      <c r="H344" s="295">
        <v>0</v>
      </c>
      <c r="I344" s="295">
        <v>0</v>
      </c>
      <c r="J344" s="295">
        <v>0</v>
      </c>
      <c r="K344" s="295">
        <v>0</v>
      </c>
      <c r="L344" s="295">
        <v>0</v>
      </c>
      <c r="M344" s="295">
        <v>0</v>
      </c>
      <c r="N344" s="291"/>
      <c r="O344" s="295">
        <v>61.032170000000001</v>
      </c>
      <c r="P344" s="295">
        <v>0</v>
      </c>
      <c r="Q344" s="295">
        <v>0</v>
      </c>
      <c r="R344" s="295">
        <v>0</v>
      </c>
      <c r="S344" s="295">
        <v>0</v>
      </c>
      <c r="T344" s="295">
        <v>0</v>
      </c>
      <c r="U344" s="295">
        <v>0</v>
      </c>
      <c r="V344" s="295">
        <v>0</v>
      </c>
      <c r="W344" s="295">
        <v>0</v>
      </c>
      <c r="X344" s="295">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90">AA344</f>
        <v>0</v>
      </c>
      <c r="AB345" s="411">
        <f t="shared" si="190"/>
        <v>0</v>
      </c>
      <c r="AC345" s="411">
        <f t="shared" ref="AC345:AL345" si="191">AC344</f>
        <v>0</v>
      </c>
      <c r="AD345" s="411">
        <f t="shared" si="191"/>
        <v>0</v>
      </c>
      <c r="AE345" s="411">
        <f t="shared" si="191"/>
        <v>0</v>
      </c>
      <c r="AF345" s="411">
        <f t="shared" si="191"/>
        <v>0</v>
      </c>
      <c r="AG345" s="411">
        <f t="shared" si="191"/>
        <v>0</v>
      </c>
      <c r="AH345" s="411">
        <f t="shared" si="191"/>
        <v>0</v>
      </c>
      <c r="AI345" s="411">
        <f t="shared" si="191"/>
        <v>0</v>
      </c>
      <c r="AJ345" s="411">
        <f t="shared" si="191"/>
        <v>0</v>
      </c>
      <c r="AK345" s="411">
        <f t="shared" si="191"/>
        <v>0</v>
      </c>
      <c r="AL345" s="411">
        <f t="shared" si="19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7"/>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6">
        <v>23</v>
      </c>
      <c r="B348" s="315" t="s">
        <v>14</v>
      </c>
      <c r="C348" s="291" t="s">
        <v>25</v>
      </c>
      <c r="D348" s="295">
        <v>35197.145469666</v>
      </c>
      <c r="E348" s="295">
        <v>34674.151695250999</v>
      </c>
      <c r="F348" s="295">
        <v>34615.603618622001</v>
      </c>
      <c r="G348" s="295">
        <v>30510.24562645</v>
      </c>
      <c r="H348" s="295">
        <v>28644.537485123001</v>
      </c>
      <c r="I348" s="295">
        <v>26783.413434982001</v>
      </c>
      <c r="J348" s="295">
        <v>26302.363782883</v>
      </c>
      <c r="K348" s="295">
        <v>26302.363782883</v>
      </c>
      <c r="L348" s="295">
        <v>10865.543632507</v>
      </c>
      <c r="M348" s="295">
        <v>10865.543632507</v>
      </c>
      <c r="N348" s="291"/>
      <c r="O348" s="295">
        <v>2.9133810549999999</v>
      </c>
      <c r="P348" s="295">
        <v>2.8862134730000002</v>
      </c>
      <c r="Q348" s="295">
        <v>2.883172112</v>
      </c>
      <c r="R348" s="295">
        <v>2.6699140149999998</v>
      </c>
      <c r="S348" s="295">
        <v>2.5729973780000002</v>
      </c>
      <c r="T348" s="295">
        <v>2.476318901</v>
      </c>
      <c r="U348" s="295">
        <v>2.4513301589999998</v>
      </c>
      <c r="V348" s="295">
        <v>2.4513301589999998</v>
      </c>
      <c r="W348" s="295">
        <v>1.649444691</v>
      </c>
      <c r="X348" s="295">
        <v>1.649444691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21513.600460000001</v>
      </c>
      <c r="E349" s="295">
        <v>21423.317060000001</v>
      </c>
      <c r="F349" s="295">
        <v>21415.109479999999</v>
      </c>
      <c r="G349" s="295">
        <v>19816.630219999999</v>
      </c>
      <c r="H349" s="295">
        <v>19050.220939999999</v>
      </c>
      <c r="I349" s="295">
        <v>18283.811710000002</v>
      </c>
      <c r="J349" s="295">
        <v>17732.731179999999</v>
      </c>
      <c r="K349" s="295">
        <v>17546.804319999999</v>
      </c>
      <c r="L349" s="295">
        <v>11535.52541</v>
      </c>
      <c r="M349" s="295">
        <v>11535.52541</v>
      </c>
      <c r="N349" s="468"/>
      <c r="O349" s="295">
        <v>3.355001321</v>
      </c>
      <c r="P349" s="295">
        <v>3.3503651460000001</v>
      </c>
      <c r="Q349" s="295">
        <v>3.349943675</v>
      </c>
      <c r="R349" s="295">
        <v>3.2665987689999998</v>
      </c>
      <c r="S349" s="295">
        <v>3.2266121970000001</v>
      </c>
      <c r="T349" s="295">
        <v>3.1866256260000001</v>
      </c>
      <c r="U349" s="295">
        <v>3.1578990880000002</v>
      </c>
      <c r="V349" s="295">
        <v>3.1578990880000002</v>
      </c>
      <c r="W349" s="295">
        <v>2.8444562040000001</v>
      </c>
      <c r="X349" s="295">
        <v>2.8444562040000001</v>
      </c>
      <c r="Y349" s="411">
        <f>Y348</f>
        <v>1</v>
      </c>
      <c r="Z349" s="411">
        <f>Z348</f>
        <v>0</v>
      </c>
      <c r="AA349" s="411">
        <f t="shared" ref="AA349:AB349" si="192">AA348</f>
        <v>0</v>
      </c>
      <c r="AB349" s="411">
        <f t="shared" si="192"/>
        <v>0</v>
      </c>
      <c r="AC349" s="411">
        <f t="shared" ref="AC349:AL349" si="193">AC348</f>
        <v>0</v>
      </c>
      <c r="AD349" s="411">
        <f t="shared" si="193"/>
        <v>0</v>
      </c>
      <c r="AE349" s="411">
        <f t="shared" si="193"/>
        <v>0</v>
      </c>
      <c r="AF349" s="411">
        <f t="shared" si="193"/>
        <v>0</v>
      </c>
      <c r="AG349" s="411">
        <f t="shared" si="193"/>
        <v>0</v>
      </c>
      <c r="AH349" s="411">
        <f t="shared" si="193"/>
        <v>0</v>
      </c>
      <c r="AI349" s="411">
        <f t="shared" si="193"/>
        <v>0</v>
      </c>
      <c r="AJ349" s="411">
        <f t="shared" si="193"/>
        <v>0</v>
      </c>
      <c r="AK349" s="411">
        <f t="shared" si="193"/>
        <v>0</v>
      </c>
      <c r="AL349" s="411">
        <f t="shared" si="19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7"/>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6">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6"/>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94">AA352</f>
        <v>0</v>
      </c>
      <c r="AB353" s="411">
        <f t="shared" si="194"/>
        <v>0</v>
      </c>
      <c r="AC353" s="411">
        <f t="shared" ref="AC353:AL353" si="195">AC352</f>
        <v>0</v>
      </c>
      <c r="AD353" s="411">
        <f t="shared" si="195"/>
        <v>0</v>
      </c>
      <c r="AE353" s="411">
        <f t="shared" si="195"/>
        <v>0</v>
      </c>
      <c r="AF353" s="411">
        <f t="shared" si="195"/>
        <v>0</v>
      </c>
      <c r="AG353" s="411">
        <f t="shared" si="195"/>
        <v>0</v>
      </c>
      <c r="AH353" s="411">
        <f t="shared" si="195"/>
        <v>0</v>
      </c>
      <c r="AI353" s="411">
        <f t="shared" si="195"/>
        <v>0</v>
      </c>
      <c r="AJ353" s="411">
        <f t="shared" si="195"/>
        <v>0</v>
      </c>
      <c r="AK353" s="411">
        <f t="shared" si="195"/>
        <v>0</v>
      </c>
      <c r="AL353" s="411">
        <f t="shared" si="195"/>
        <v>0</v>
      </c>
      <c r="AM353" s="297"/>
    </row>
    <row r="354" spans="1:39" s="283" customFormat="1" ht="15" outlineLevel="1">
      <c r="A354" s="506"/>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6">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6"/>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96">AA355</f>
        <v>0</v>
      </c>
      <c r="AB356" s="411">
        <f t="shared" si="196"/>
        <v>0</v>
      </c>
      <c r="AC356" s="411">
        <f t="shared" ref="AC356:AL356" si="197">AC355</f>
        <v>0</v>
      </c>
      <c r="AD356" s="411">
        <f t="shared" si="197"/>
        <v>0</v>
      </c>
      <c r="AE356" s="411">
        <f t="shared" si="197"/>
        <v>0</v>
      </c>
      <c r="AF356" s="411">
        <f t="shared" si="197"/>
        <v>0</v>
      </c>
      <c r="AG356" s="411">
        <f t="shared" si="197"/>
        <v>0</v>
      </c>
      <c r="AH356" s="411">
        <f t="shared" si="197"/>
        <v>0</v>
      </c>
      <c r="AI356" s="411">
        <f t="shared" si="197"/>
        <v>0</v>
      </c>
      <c r="AJ356" s="411">
        <f t="shared" si="197"/>
        <v>0</v>
      </c>
      <c r="AK356" s="411">
        <f t="shared" si="197"/>
        <v>0</v>
      </c>
      <c r="AL356" s="411">
        <f t="shared" si="197"/>
        <v>0</v>
      </c>
      <c r="AM356" s="311"/>
    </row>
    <row r="357" spans="1:39" s="283" customFormat="1" ht="15" outlineLevel="1">
      <c r="A357" s="506"/>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7"/>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6">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69"/>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98">AA359</f>
        <v>0</v>
      </c>
      <c r="AB360" s="411">
        <f t="shared" si="198"/>
        <v>0</v>
      </c>
      <c r="AC360" s="411">
        <f t="shared" ref="AC360:AL360" si="199">AC359</f>
        <v>0</v>
      </c>
      <c r="AD360" s="411">
        <f t="shared" si="199"/>
        <v>0</v>
      </c>
      <c r="AE360" s="411">
        <f t="shared" si="199"/>
        <v>0</v>
      </c>
      <c r="AF360" s="411">
        <f t="shared" si="199"/>
        <v>0</v>
      </c>
      <c r="AG360" s="411">
        <f t="shared" si="199"/>
        <v>0</v>
      </c>
      <c r="AH360" s="411">
        <f t="shared" si="199"/>
        <v>0</v>
      </c>
      <c r="AI360" s="411">
        <f t="shared" si="199"/>
        <v>0</v>
      </c>
      <c r="AJ360" s="411">
        <f t="shared" si="199"/>
        <v>0</v>
      </c>
      <c r="AK360" s="411">
        <f t="shared" si="199"/>
        <v>0</v>
      </c>
      <c r="AL360" s="411">
        <f t="shared" si="199"/>
        <v>0</v>
      </c>
      <c r="AM360" s="306"/>
    </row>
    <row r="361" spans="1:39" ht="15" outlineLevel="1">
      <c r="A361" s="509"/>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6">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200">AA362</f>
        <v>1</v>
      </c>
      <c r="AB363" s="411">
        <f t="shared" si="200"/>
        <v>0</v>
      </c>
      <c r="AC363" s="411">
        <f t="shared" ref="AC363:AL363" si="201">AC362</f>
        <v>0</v>
      </c>
      <c r="AD363" s="411">
        <f t="shared" si="201"/>
        <v>0</v>
      </c>
      <c r="AE363" s="411">
        <f t="shared" si="201"/>
        <v>0</v>
      </c>
      <c r="AF363" s="411">
        <f t="shared" si="201"/>
        <v>0</v>
      </c>
      <c r="AG363" s="411">
        <f t="shared" si="201"/>
        <v>0</v>
      </c>
      <c r="AH363" s="411">
        <f t="shared" si="201"/>
        <v>0</v>
      </c>
      <c r="AI363" s="411">
        <f t="shared" si="201"/>
        <v>0</v>
      </c>
      <c r="AJ363" s="411">
        <f t="shared" si="201"/>
        <v>0</v>
      </c>
      <c r="AK363" s="411">
        <f t="shared" si="201"/>
        <v>0</v>
      </c>
      <c r="AL363" s="411">
        <f t="shared" si="201"/>
        <v>0</v>
      </c>
      <c r="AM363" s="306"/>
    </row>
    <row r="364" spans="1:39" ht="15.75" outlineLevel="1">
      <c r="A364" s="509"/>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6">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202">AA365</f>
        <v>0</v>
      </c>
      <c r="AB366" s="411">
        <f t="shared" si="202"/>
        <v>0</v>
      </c>
      <c r="AC366" s="411">
        <f t="shared" ref="AC366:AL366" si="203">AC365</f>
        <v>0</v>
      </c>
      <c r="AD366" s="411">
        <f t="shared" si="203"/>
        <v>0</v>
      </c>
      <c r="AE366" s="411">
        <f t="shared" si="203"/>
        <v>0</v>
      </c>
      <c r="AF366" s="411">
        <f t="shared" si="203"/>
        <v>0</v>
      </c>
      <c r="AG366" s="411">
        <f t="shared" si="203"/>
        <v>0</v>
      </c>
      <c r="AH366" s="411">
        <f t="shared" si="203"/>
        <v>0</v>
      </c>
      <c r="AI366" s="411">
        <f t="shared" si="203"/>
        <v>0</v>
      </c>
      <c r="AJ366" s="411">
        <f t="shared" si="203"/>
        <v>0</v>
      </c>
      <c r="AK366" s="411">
        <f t="shared" si="203"/>
        <v>0</v>
      </c>
      <c r="AL366" s="411">
        <f t="shared" si="203"/>
        <v>0</v>
      </c>
      <c r="AM366" s="297"/>
    </row>
    <row r="367" spans="1:39" ht="15" outlineLevel="1">
      <c r="A367" s="509"/>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6">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204">Z368</f>
        <v>0</v>
      </c>
      <c r="AA369" s="411">
        <f t="shared" si="204"/>
        <v>0</v>
      </c>
      <c r="AB369" s="411">
        <f t="shared" si="204"/>
        <v>0</v>
      </c>
      <c r="AC369" s="411">
        <f t="shared" ref="AC369:AL369" si="205">AC368</f>
        <v>0</v>
      </c>
      <c r="AD369" s="411">
        <f t="shared" si="205"/>
        <v>0</v>
      </c>
      <c r="AE369" s="411">
        <f t="shared" si="205"/>
        <v>0</v>
      </c>
      <c r="AF369" s="411">
        <f t="shared" si="205"/>
        <v>0</v>
      </c>
      <c r="AG369" s="411">
        <f t="shared" si="205"/>
        <v>0</v>
      </c>
      <c r="AH369" s="411">
        <f t="shared" si="205"/>
        <v>0</v>
      </c>
      <c r="AI369" s="411">
        <f t="shared" si="205"/>
        <v>0</v>
      </c>
      <c r="AJ369" s="411">
        <f t="shared" si="205"/>
        <v>0</v>
      </c>
      <c r="AK369" s="411">
        <f t="shared" si="205"/>
        <v>0</v>
      </c>
      <c r="AL369" s="411">
        <f t="shared" si="2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6">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6"/>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206">Z371</f>
        <v>0</v>
      </c>
      <c r="AA372" s="411">
        <f t="shared" si="206"/>
        <v>0</v>
      </c>
      <c r="AB372" s="411">
        <f t="shared" si="206"/>
        <v>0</v>
      </c>
      <c r="AC372" s="411">
        <f t="shared" ref="AC372:AL372" si="207">AC371</f>
        <v>0</v>
      </c>
      <c r="AD372" s="411">
        <f t="shared" si="207"/>
        <v>0</v>
      </c>
      <c r="AE372" s="411">
        <f t="shared" si="207"/>
        <v>0</v>
      </c>
      <c r="AF372" s="411">
        <f t="shared" si="207"/>
        <v>0</v>
      </c>
      <c r="AG372" s="411">
        <f t="shared" si="207"/>
        <v>0</v>
      </c>
      <c r="AH372" s="411">
        <f t="shared" si="207"/>
        <v>0</v>
      </c>
      <c r="AI372" s="411">
        <f t="shared" si="207"/>
        <v>0</v>
      </c>
      <c r="AJ372" s="411">
        <f t="shared" si="207"/>
        <v>0</v>
      </c>
      <c r="AK372" s="411">
        <f t="shared" si="207"/>
        <v>0</v>
      </c>
      <c r="AL372" s="411">
        <f t="shared" si="207"/>
        <v>0</v>
      </c>
      <c r="AM372" s="297"/>
    </row>
    <row r="373" spans="1:39" s="283" customFormat="1" ht="15" outlineLevel="1">
      <c r="A373" s="506"/>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6"/>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6">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6"/>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208">Z375</f>
        <v>0</v>
      </c>
      <c r="AA376" s="411">
        <f t="shared" si="208"/>
        <v>0</v>
      </c>
      <c r="AB376" s="411">
        <f t="shared" si="208"/>
        <v>0</v>
      </c>
      <c r="AC376" s="411">
        <f t="shared" ref="AC376:AL376" si="209">AC375</f>
        <v>0</v>
      </c>
      <c r="AD376" s="411">
        <f t="shared" si="209"/>
        <v>0</v>
      </c>
      <c r="AE376" s="411">
        <f t="shared" si="209"/>
        <v>0</v>
      </c>
      <c r="AF376" s="411">
        <f t="shared" si="209"/>
        <v>0</v>
      </c>
      <c r="AG376" s="411">
        <f t="shared" si="209"/>
        <v>0</v>
      </c>
      <c r="AH376" s="411">
        <f t="shared" si="209"/>
        <v>0</v>
      </c>
      <c r="AI376" s="411">
        <f t="shared" si="209"/>
        <v>0</v>
      </c>
      <c r="AJ376" s="411">
        <f t="shared" si="209"/>
        <v>0</v>
      </c>
      <c r="AK376" s="411">
        <f t="shared" si="209"/>
        <v>0</v>
      </c>
      <c r="AL376" s="411">
        <f t="shared" si="209"/>
        <v>0</v>
      </c>
      <c r="AM376" s="297"/>
    </row>
    <row r="377" spans="1:39" s="283" customFormat="1" ht="15" outlineLevel="1">
      <c r="A377" s="506"/>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6">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6"/>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210">Z378</f>
        <v>0</v>
      </c>
      <c r="AA379" s="411">
        <f t="shared" si="210"/>
        <v>0</v>
      </c>
      <c r="AB379" s="411">
        <f t="shared" si="210"/>
        <v>0</v>
      </c>
      <c r="AC379" s="411">
        <f t="shared" ref="AC379:AL379" si="211">AC378</f>
        <v>0</v>
      </c>
      <c r="AD379" s="411">
        <f t="shared" si="211"/>
        <v>0</v>
      </c>
      <c r="AE379" s="411">
        <f t="shared" si="211"/>
        <v>0</v>
      </c>
      <c r="AF379" s="411">
        <f t="shared" si="211"/>
        <v>0</v>
      </c>
      <c r="AG379" s="411">
        <f t="shared" si="211"/>
        <v>0</v>
      </c>
      <c r="AH379" s="411">
        <f t="shared" si="211"/>
        <v>0</v>
      </c>
      <c r="AI379" s="411">
        <f t="shared" si="211"/>
        <v>0</v>
      </c>
      <c r="AJ379" s="411">
        <f t="shared" si="211"/>
        <v>0</v>
      </c>
      <c r="AK379" s="411">
        <f t="shared" si="211"/>
        <v>0</v>
      </c>
      <c r="AL379" s="411">
        <f t="shared" si="211"/>
        <v>0</v>
      </c>
      <c r="AM379" s="297"/>
    </row>
    <row r="380" spans="1:39" s="283" customFormat="1" ht="15" outlineLevel="1">
      <c r="A380" s="506"/>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6">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6"/>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B382" si="212">Z381</f>
        <v>0</v>
      </c>
      <c r="AA382" s="411">
        <f t="shared" si="212"/>
        <v>0</v>
      </c>
      <c r="AB382" s="411">
        <f t="shared" si="212"/>
        <v>0</v>
      </c>
      <c r="AC382" s="411">
        <f t="shared" ref="AC382:AK382" si="213">AC381</f>
        <v>0</v>
      </c>
      <c r="AD382" s="411">
        <f t="shared" si="213"/>
        <v>0</v>
      </c>
      <c r="AE382" s="411">
        <f t="shared" si="213"/>
        <v>0</v>
      </c>
      <c r="AF382" s="411">
        <f t="shared" si="213"/>
        <v>0</v>
      </c>
      <c r="AG382" s="411">
        <f t="shared" si="213"/>
        <v>0</v>
      </c>
      <c r="AH382" s="411">
        <f t="shared" si="213"/>
        <v>0</v>
      </c>
      <c r="AI382" s="411">
        <f t="shared" si="213"/>
        <v>0</v>
      </c>
      <c r="AJ382" s="411">
        <f t="shared" si="213"/>
        <v>0</v>
      </c>
      <c r="AK382" s="411">
        <f t="shared" si="2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2804201.7197474209</v>
      </c>
      <c r="E384" s="329">
        <f t="shared" ref="E384:M384" si="214">SUM(E279:E382)</f>
        <v>2801522.4940547654</v>
      </c>
      <c r="F384" s="329">
        <f t="shared" si="214"/>
        <v>2796627.9536349387</v>
      </c>
      <c r="G384" s="329">
        <f t="shared" si="214"/>
        <v>2757703.21017155</v>
      </c>
      <c r="H384" s="329">
        <f t="shared" si="214"/>
        <v>2270212.9240487427</v>
      </c>
      <c r="I384" s="329">
        <f t="shared" si="214"/>
        <v>2139728.5999017539</v>
      </c>
      <c r="J384" s="329">
        <f t="shared" si="214"/>
        <v>2138696.4697196553</v>
      </c>
      <c r="K384" s="329">
        <f t="shared" si="214"/>
        <v>2138459.33323874</v>
      </c>
      <c r="L384" s="329">
        <f t="shared" si="214"/>
        <v>2008523.94448568</v>
      </c>
      <c r="M384" s="329">
        <f t="shared" si="214"/>
        <v>1913964.0409480298</v>
      </c>
      <c r="N384" s="329"/>
      <c r="O384" s="329">
        <f>SUM(O279:O382)</f>
        <v>684.25757809325921</v>
      </c>
      <c r="P384" s="329">
        <f t="shared" ref="P384:X384" si="215">SUM(P279:P382)</f>
        <v>586.10433207425933</v>
      </c>
      <c r="Q384" s="329">
        <f t="shared" si="215"/>
        <v>585.51666509325935</v>
      </c>
      <c r="R384" s="329">
        <f t="shared" si="215"/>
        <v>579.10347557025932</v>
      </c>
      <c r="S384" s="329">
        <f t="shared" si="215"/>
        <v>461.61655478544077</v>
      </c>
      <c r="T384" s="329">
        <f t="shared" si="215"/>
        <v>428.087023794</v>
      </c>
      <c r="U384" s="329">
        <f t="shared" si="215"/>
        <v>428.033308514</v>
      </c>
      <c r="V384" s="329">
        <f t="shared" si="215"/>
        <v>428.02746266699995</v>
      </c>
      <c r="W384" s="329">
        <f t="shared" si="215"/>
        <v>395.6686039299999</v>
      </c>
      <c r="X384" s="329">
        <f t="shared" si="215"/>
        <v>372.86282415699992</v>
      </c>
      <c r="Y384" s="329">
        <f>IF(Y278="kWh",SUMPRODUCT(D279:D382,Y279:Y382))</f>
        <v>278657.42863976274</v>
      </c>
      <c r="Z384" s="329">
        <f>IF(Z278="kWh",SUMPRODUCT(D279:D382,Z279:Z382))</f>
        <v>520377.1593890572</v>
      </c>
      <c r="AA384" s="329">
        <f>IF(AA278="kW",SUMPRODUCT(N279:N382,O279:O382,AA279:AA382),SUMPRODUCT(D279:D382,AA279:AA382))</f>
        <v>1822.8186218034166</v>
      </c>
      <c r="AB384" s="329">
        <f>IF(AB278="kW",SUMPRODUCT(N279:N382,O279:O382,AB279:AB382),SUMPRODUCT(D279:D382,AB279:AB382))</f>
        <v>2817.8741502459075</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1006548.1082931462</v>
      </c>
      <c r="Z385" s="328">
        <f>HLOOKUP(Z277,'2. LRAMVA Threshold'!$B$42:$Q$53,5,FALSE)</f>
        <v>395891.49990205932</v>
      </c>
      <c r="AA385" s="328">
        <f>HLOOKUP(AA277,'2. LRAMVA Threshold'!$B$42:$Q$53,5,FALSE)</f>
        <v>1501.498994124122</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2.1999999999999999E-2</v>
      </c>
      <c r="Z387" s="341">
        <f>HLOOKUP(Z$20,'3.  Distribution Rates'!$C$122:$P$133,5,FALSE)</f>
        <v>1.43E-2</v>
      </c>
      <c r="AA387" s="341">
        <f>HLOOKUP(AA$20,'3.  Distribution Rates'!$C$122:$P$133,5,FALSE)</f>
        <v>2.5790000000000002</v>
      </c>
      <c r="AB387" s="341">
        <f>HLOOKUP(AB$20,'3.  Distribution Rates'!$C$122:$P$133,5,FALSE)</f>
        <v>2.6476999999999999</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216">Y136*Y387</f>
        <v>8773.5085214684241</v>
      </c>
      <c r="Z388" s="378">
        <f t="shared" si="216"/>
        <v>7343.3974377514041</v>
      </c>
      <c r="AA388" s="378">
        <f t="shared" si="216"/>
        <v>19689.015973297894</v>
      </c>
      <c r="AB388" s="378">
        <f t="shared" si="216"/>
        <v>4891.420926968548</v>
      </c>
      <c r="AC388" s="378">
        <f t="shared" si="216"/>
        <v>0</v>
      </c>
      <c r="AD388" s="378">
        <f t="shared" si="216"/>
        <v>0</v>
      </c>
      <c r="AE388" s="378">
        <f t="shared" si="216"/>
        <v>0</v>
      </c>
      <c r="AF388" s="378">
        <f t="shared" si="216"/>
        <v>0</v>
      </c>
      <c r="AG388" s="378">
        <f t="shared" si="216"/>
        <v>0</v>
      </c>
      <c r="AH388" s="378">
        <f t="shared" si="216"/>
        <v>0</v>
      </c>
      <c r="AI388" s="378">
        <f t="shared" si="216"/>
        <v>0</v>
      </c>
      <c r="AJ388" s="378">
        <f t="shared" si="216"/>
        <v>0</v>
      </c>
      <c r="AK388" s="378">
        <f t="shared" si="216"/>
        <v>0</v>
      </c>
      <c r="AL388" s="378">
        <f t="shared" si="216"/>
        <v>0</v>
      </c>
      <c r="AM388" s="626">
        <f>SUM(Y388:AL388)</f>
        <v>40697.342859486271</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217">Y265*Y387</f>
        <v>6754.1255204904364</v>
      </c>
      <c r="Z389" s="378">
        <f t="shared" si="217"/>
        <v>6441.4355048185207</v>
      </c>
      <c r="AA389" s="378">
        <f t="shared" si="217"/>
        <v>2049.5895399139845</v>
      </c>
      <c r="AB389" s="378">
        <f t="shared" si="217"/>
        <v>3459.1229418055987</v>
      </c>
      <c r="AC389" s="378">
        <f t="shared" si="217"/>
        <v>0</v>
      </c>
      <c r="AD389" s="378">
        <f t="shared" si="217"/>
        <v>0</v>
      </c>
      <c r="AE389" s="378">
        <f t="shared" si="217"/>
        <v>0</v>
      </c>
      <c r="AF389" s="378">
        <f t="shared" si="217"/>
        <v>0</v>
      </c>
      <c r="AG389" s="378">
        <f t="shared" si="217"/>
        <v>0</v>
      </c>
      <c r="AH389" s="378">
        <f t="shared" si="217"/>
        <v>0</v>
      </c>
      <c r="AI389" s="378">
        <f t="shared" si="217"/>
        <v>0</v>
      </c>
      <c r="AJ389" s="378">
        <f t="shared" si="217"/>
        <v>0</v>
      </c>
      <c r="AK389" s="378">
        <f t="shared" si="217"/>
        <v>0</v>
      </c>
      <c r="AL389" s="378">
        <f t="shared" si="217"/>
        <v>0</v>
      </c>
      <c r="AM389" s="626">
        <f>SUM(Y389:AL389)</f>
        <v>18704.273507028542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6130.4634300747803</v>
      </c>
      <c r="Z390" s="378">
        <f t="shared" ref="Z390:AE390" si="218">Z384*Z387</f>
        <v>7441.393379263518</v>
      </c>
      <c r="AA390" s="378">
        <f t="shared" si="218"/>
        <v>4701.0492256310117</v>
      </c>
      <c r="AB390" s="378">
        <f t="shared" si="218"/>
        <v>7460.8853876060894</v>
      </c>
      <c r="AC390" s="378">
        <f t="shared" si="218"/>
        <v>0</v>
      </c>
      <c r="AD390" s="378">
        <f t="shared" si="218"/>
        <v>0</v>
      </c>
      <c r="AE390" s="378">
        <f t="shared" si="218"/>
        <v>0</v>
      </c>
      <c r="AF390" s="378">
        <f t="shared" ref="AF390:AL390" si="219">AF384*AF387</f>
        <v>0</v>
      </c>
      <c r="AG390" s="378">
        <f t="shared" si="219"/>
        <v>0</v>
      </c>
      <c r="AH390" s="378">
        <f t="shared" si="219"/>
        <v>0</v>
      </c>
      <c r="AI390" s="378">
        <f t="shared" si="219"/>
        <v>0</v>
      </c>
      <c r="AJ390" s="378">
        <f t="shared" si="219"/>
        <v>0</v>
      </c>
      <c r="AK390" s="378">
        <f t="shared" si="219"/>
        <v>0</v>
      </c>
      <c r="AL390" s="378">
        <f t="shared" si="219"/>
        <v>0</v>
      </c>
      <c r="AM390" s="626">
        <f>SUM(Y390:AL390)</f>
        <v>25733.791422575399</v>
      </c>
    </row>
    <row r="391" spans="1:41" s="380" customFormat="1" ht="15.75">
      <c r="A391" s="508"/>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21658.097472033638</v>
      </c>
      <c r="Z391" s="346">
        <f>SUM(Z388:Z390)</f>
        <v>21226.226321833441</v>
      </c>
      <c r="AA391" s="346">
        <f t="shared" ref="AA391:AE391" si="220">SUM(AA388:AA390)</f>
        <v>26439.654738842888</v>
      </c>
      <c r="AB391" s="346">
        <f t="shared" si="220"/>
        <v>15811.429256380236</v>
      </c>
      <c r="AC391" s="346">
        <f t="shared" si="220"/>
        <v>0</v>
      </c>
      <c r="AD391" s="346">
        <f t="shared" si="220"/>
        <v>0</v>
      </c>
      <c r="AE391" s="346">
        <f t="shared" si="220"/>
        <v>0</v>
      </c>
      <c r="AF391" s="346">
        <f t="shared" ref="AF391:AL391" si="221">SUM(AF388:AF390)</f>
        <v>0</v>
      </c>
      <c r="AG391" s="346">
        <f t="shared" si="221"/>
        <v>0</v>
      </c>
      <c r="AH391" s="346">
        <f t="shared" si="221"/>
        <v>0</v>
      </c>
      <c r="AI391" s="346">
        <f t="shared" si="221"/>
        <v>0</v>
      </c>
      <c r="AJ391" s="346">
        <f t="shared" si="221"/>
        <v>0</v>
      </c>
      <c r="AK391" s="346">
        <f t="shared" si="221"/>
        <v>0</v>
      </c>
      <c r="AL391" s="346">
        <f t="shared" si="221"/>
        <v>0</v>
      </c>
      <c r="AM391" s="407">
        <f>SUM(AM388:AM390)</f>
        <v>85135.407789090212</v>
      </c>
    </row>
    <row r="392" spans="1:41" s="380" customFormat="1" ht="15.75">
      <c r="A392" s="508"/>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222">Y385*Y387</f>
        <v>22144.058382449217</v>
      </c>
      <c r="Z392" s="347">
        <f t="shared" si="222"/>
        <v>5661.2484485994482</v>
      </c>
      <c r="AA392" s="347">
        <f t="shared" si="222"/>
        <v>3872.3659058461108</v>
      </c>
      <c r="AB392" s="347">
        <f t="shared" si="222"/>
        <v>0</v>
      </c>
      <c r="AC392" s="347">
        <f t="shared" si="222"/>
        <v>0</v>
      </c>
      <c r="AD392" s="347">
        <f t="shared" si="222"/>
        <v>0</v>
      </c>
      <c r="AE392" s="347">
        <f t="shared" si="222"/>
        <v>0</v>
      </c>
      <c r="AF392" s="347">
        <f t="shared" ref="AF392:AL392" si="223">AF385*AF387</f>
        <v>0</v>
      </c>
      <c r="AG392" s="347">
        <f t="shared" si="223"/>
        <v>0</v>
      </c>
      <c r="AH392" s="347">
        <f t="shared" si="223"/>
        <v>0</v>
      </c>
      <c r="AI392" s="347">
        <f t="shared" si="223"/>
        <v>0</v>
      </c>
      <c r="AJ392" s="347">
        <f t="shared" si="223"/>
        <v>0</v>
      </c>
      <c r="AK392" s="347">
        <f t="shared" si="223"/>
        <v>0</v>
      </c>
      <c r="AL392" s="347">
        <f t="shared" si="223"/>
        <v>0</v>
      </c>
      <c r="AM392" s="407">
        <f>SUM(Y392:AL392)</f>
        <v>31677.672736894776</v>
      </c>
    </row>
    <row r="393" spans="1:41" ht="15.75" customHeight="1">
      <c r="A393" s="508"/>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53457.735052195436</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278044.15146534774</v>
      </c>
      <c r="Z395" s="291">
        <f>SUMPRODUCT(E279:E382,Z279:Z382)</f>
        <v>520346.08227343811</v>
      </c>
      <c r="AA395" s="291">
        <f>IF(AA278="kW",SUMPRODUCT(N279:N382,P279:P382,AA279:AA382),SUMPRODUCT(E279:E382,AA279:AA382))</f>
        <v>1822.6391550696935</v>
      </c>
      <c r="AB395" s="291">
        <f>IF(AB278="kW",SUMPRODUCT(N279:N382,P279:P382,AB279:AB382),SUMPRODUCT(E279:E382,AB279:AB382))</f>
        <v>2817.476510997255</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274579.58648237871</v>
      </c>
      <c r="Z396" s="291">
        <f>SUMPRODUCT(F279:F382,Z279:Z382)</f>
        <v>518916.10683658015</v>
      </c>
      <c r="AA396" s="291">
        <f>IF(AA278="kW",SUMPRODUCT(N279:N382,Q279:Q382,AA279:AA382),SUMPRODUCT(F279:F382,AA279:AA382))</f>
        <v>1822.6391550696935</v>
      </c>
      <c r="AB396" s="291">
        <f>IF(AB278="kW",SUMPRODUCT(N279:N382,Q279:Q382,AB279:AB382),SUMPRODUCT(F279:F382,AB279:AB382))</f>
        <v>2817.476510997255</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256877.24689075473</v>
      </c>
      <c r="Z397" s="291">
        <f>SUMPRODUCT(G279:G382,Z279:Z382)</f>
        <v>498872.67895024025</v>
      </c>
      <c r="AA397" s="291">
        <f>IF(AA278="kW",SUMPRODUCT(N279:N382,R279:R382,AA279:AA382),SUMPRODUCT(G279:G382,AA279:AA382))</f>
        <v>1821.2337925436614</v>
      </c>
      <c r="AB397" s="291">
        <f>IF(AB278="kW",SUMPRODUCT(N279:N382,R279:R382,AB279:AB382),SUMPRODUCT(G279:G382,AB279:AB382))</f>
        <v>2814.362689915527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229986.30418811669</v>
      </c>
      <c r="Z398" s="291">
        <f>SUMPRODUCT(H279:H382,Z279:Z382)</f>
        <v>373782.69462791231</v>
      </c>
      <c r="AA398" s="291">
        <f>IF(AA278="kW",SUMPRODUCT(N279:N382,S279:S382,AA279:AA382),SUMPRODUCT(H279:H382,AA279:AA382))</f>
        <v>1185.7692742500262</v>
      </c>
      <c r="AB398" s="291">
        <f>IF(AB278="kW",SUMPRODUCT(N279:N382,S279:S382,AB279:AB382),SUMPRODUCT(H279:H382,AB279:AB382))</f>
        <v>2578.7189398856258</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209594.82159713801</v>
      </c>
      <c r="Z399" s="291">
        <f>SUMPRODUCT(I279:I382,Z279:Z382)</f>
        <v>354956.81872183463</v>
      </c>
      <c r="AA399" s="291">
        <f>IF(AA278="kW",SUMPRODUCT(N279:N382,T279:T382,AA279:AA382),SUMPRODUCT(I279:I382,AA279:AA382))</f>
        <v>1090.541708987407</v>
      </c>
      <c r="AB399" s="291">
        <f>IF(AB278="kW",SUMPRODUCT(N279:N382,T279:T382,AB279:AB382),SUMPRODUCT(I279:I382,AB279:AB382))</f>
        <v>2367.725979148589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208562.69141503901</v>
      </c>
      <c r="Z400" s="291">
        <f>SUMPRODUCT(J279:J382,Z279:Z382)</f>
        <v>354956.81872183463</v>
      </c>
      <c r="AA400" s="291">
        <f>IF(AA278="kW",SUMPRODUCT(N279:N382,U279:U382,AA279:AA382),SUMPRODUCT(J279:J382,AA279:AA382))</f>
        <v>1090.541708987407</v>
      </c>
      <c r="AB400" s="291">
        <f>IF(AB278="kW",SUMPRODUCT(N279:N382,U279:U382,AB279:AB382),SUMPRODUCT(J279:J382,AB279:AB382))</f>
        <v>2367.725979148589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208325.55493412397</v>
      </c>
      <c r="Z401" s="326">
        <f>SUMPRODUCT(K279:K382,Z279:Z382)</f>
        <v>354956.81872183463</v>
      </c>
      <c r="AA401" s="326">
        <f>IF(AA278="kW",SUMPRODUCT(N279:N382,V279:V382,AA279:AA382),SUMPRODUCT(K279:K382,AA279:AA382))</f>
        <v>1090.541708987407</v>
      </c>
      <c r="AB401" s="326">
        <f>IF(AB278="kW",SUMPRODUCT(N279:N382,V279:V382,AB279:AB382),SUMPRODUCT(K279:K382,AB279:AB382))</f>
        <v>2367.725979148589</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12" t="s">
        <v>211</v>
      </c>
      <c r="C405" s="814" t="s">
        <v>33</v>
      </c>
      <c r="D405" s="284" t="s">
        <v>422</v>
      </c>
      <c r="E405" s="816" t="s">
        <v>209</v>
      </c>
      <c r="F405" s="817"/>
      <c r="G405" s="817"/>
      <c r="H405" s="817"/>
      <c r="I405" s="817"/>
      <c r="J405" s="817"/>
      <c r="K405" s="817"/>
      <c r="L405" s="817"/>
      <c r="M405" s="818"/>
      <c r="N405" s="819" t="s">
        <v>213</v>
      </c>
      <c r="O405" s="284" t="s">
        <v>423</v>
      </c>
      <c r="P405" s="816" t="s">
        <v>212</v>
      </c>
      <c r="Q405" s="817"/>
      <c r="R405" s="817"/>
      <c r="S405" s="817"/>
      <c r="T405" s="817"/>
      <c r="U405" s="817"/>
      <c r="V405" s="817"/>
      <c r="W405" s="817"/>
      <c r="X405" s="818"/>
      <c r="Y405" s="809" t="s">
        <v>243</v>
      </c>
      <c r="Z405" s="810"/>
      <c r="AA405" s="810"/>
      <c r="AB405" s="810"/>
      <c r="AC405" s="810"/>
      <c r="AD405" s="810"/>
      <c r="AE405" s="810"/>
      <c r="AF405" s="810"/>
      <c r="AG405" s="810"/>
      <c r="AH405" s="810"/>
      <c r="AI405" s="810"/>
      <c r="AJ405" s="810"/>
      <c r="AK405" s="810"/>
      <c r="AL405" s="810"/>
      <c r="AM405" s="811"/>
    </row>
    <row r="406" spans="1:40" ht="45.75" customHeight="1">
      <c r="B406" s="813"/>
      <c r="C406" s="815"/>
      <c r="D406" s="285">
        <v>2014</v>
      </c>
      <c r="E406" s="285">
        <v>2015</v>
      </c>
      <c r="F406" s="285">
        <v>2016</v>
      </c>
      <c r="G406" s="285">
        <v>2017</v>
      </c>
      <c r="H406" s="285">
        <v>2018</v>
      </c>
      <c r="I406" s="285">
        <v>2019</v>
      </c>
      <c r="J406" s="285">
        <v>2020</v>
      </c>
      <c r="K406" s="285">
        <v>2021</v>
      </c>
      <c r="L406" s="285">
        <v>2022</v>
      </c>
      <c r="M406" s="285">
        <v>2023</v>
      </c>
      <c r="N406" s="82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999 kW</v>
      </c>
      <c r="AB406" s="285" t="str">
        <f>'1.  LRAMVA Summary'!G52</f>
        <v>GS&gt;1000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7"/>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6">
        <v>1</v>
      </c>
      <c r="B408" s="294" t="s">
        <v>1</v>
      </c>
      <c r="C408" s="291" t="s">
        <v>25</v>
      </c>
      <c r="D408" s="295">
        <f>104.4080466+8072.56593284922+12664.7661654173</f>
        <v>20841.740144866519</v>
      </c>
      <c r="E408" s="295">
        <f t="shared" ref="E408:F408" si="224">104.4080466+8072.56593284922+12664.7661654173</f>
        <v>20841.740144866519</v>
      </c>
      <c r="F408" s="295">
        <f t="shared" si="224"/>
        <v>20841.740144866519</v>
      </c>
      <c r="G408" s="295">
        <f>8072.56593284922+12664.7661654173</f>
        <v>20737.332098266521</v>
      </c>
      <c r="H408" s="295">
        <v>12664.766165417301</v>
      </c>
      <c r="I408" s="295">
        <v>0</v>
      </c>
      <c r="J408" s="295">
        <v>0</v>
      </c>
      <c r="K408" s="295">
        <v>0</v>
      </c>
      <c r="L408" s="295">
        <v>0</v>
      </c>
      <c r="M408" s="295">
        <v>0</v>
      </c>
      <c r="N408" s="291"/>
      <c r="O408" s="295">
        <f>0.116754297+1.1149077394836+1.86126662755849</f>
        <v>3.0929286640420899</v>
      </c>
      <c r="P408" s="295">
        <f t="shared" ref="P408:Q408" si="225">0.116754297+1.1149077394836+1.86126662755849</f>
        <v>3.0929286640420899</v>
      </c>
      <c r="Q408" s="295">
        <f t="shared" si="225"/>
        <v>3.0929286640420899</v>
      </c>
      <c r="R408" s="295">
        <f>1.1149077394836+1.86126662755849</f>
        <v>2.9761743670420899</v>
      </c>
      <c r="S408" s="295">
        <v>1.8612666275584899</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226">AA408</f>
        <v>0</v>
      </c>
      <c r="AB409" s="411">
        <f t="shared" si="226"/>
        <v>0</v>
      </c>
      <c r="AC409" s="411">
        <f t="shared" ref="AC409:AL409" si="227">AC408</f>
        <v>0</v>
      </c>
      <c r="AD409" s="411">
        <f t="shared" si="227"/>
        <v>0</v>
      </c>
      <c r="AE409" s="411">
        <f t="shared" si="227"/>
        <v>0</v>
      </c>
      <c r="AF409" s="411">
        <f t="shared" si="227"/>
        <v>0</v>
      </c>
      <c r="AG409" s="411">
        <f t="shared" si="227"/>
        <v>0</v>
      </c>
      <c r="AH409" s="411">
        <f t="shared" si="227"/>
        <v>0</v>
      </c>
      <c r="AI409" s="411">
        <f t="shared" si="227"/>
        <v>0</v>
      </c>
      <c r="AJ409" s="411">
        <f t="shared" si="227"/>
        <v>0</v>
      </c>
      <c r="AK409" s="411">
        <f t="shared" si="227"/>
        <v>0</v>
      </c>
      <c r="AL409" s="411">
        <f t="shared" si="227"/>
        <v>0</v>
      </c>
      <c r="AM409" s="297"/>
    </row>
    <row r="410" spans="1:40" ht="15.75" outlineLevel="1">
      <c r="A410" s="508"/>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6">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291"/>
      <c r="O411" s="295">
        <v>4.558270179</v>
      </c>
      <c r="P411" s="295">
        <v>4.558270179</v>
      </c>
      <c r="Q411" s="295">
        <v>4.558270179</v>
      </c>
      <c r="R411" s="295">
        <v>4.558270179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228">AA411</f>
        <v>0</v>
      </c>
      <c r="AB412" s="411">
        <f t="shared" si="228"/>
        <v>0</v>
      </c>
      <c r="AC412" s="411">
        <f t="shared" ref="AC412:AL412" si="229">AC411</f>
        <v>0</v>
      </c>
      <c r="AD412" s="411">
        <f t="shared" si="229"/>
        <v>0</v>
      </c>
      <c r="AE412" s="411">
        <f t="shared" si="229"/>
        <v>0</v>
      </c>
      <c r="AF412" s="411">
        <f t="shared" si="229"/>
        <v>0</v>
      </c>
      <c r="AG412" s="411">
        <f t="shared" si="229"/>
        <v>0</v>
      </c>
      <c r="AH412" s="411">
        <f t="shared" si="229"/>
        <v>0</v>
      </c>
      <c r="AI412" s="411">
        <f t="shared" si="229"/>
        <v>0</v>
      </c>
      <c r="AJ412" s="411">
        <f t="shared" si="229"/>
        <v>0</v>
      </c>
      <c r="AK412" s="411">
        <f t="shared" si="229"/>
        <v>0</v>
      </c>
      <c r="AL412" s="411">
        <f t="shared" si="229"/>
        <v>0</v>
      </c>
      <c r="AM412" s="297"/>
    </row>
    <row r="413" spans="1:40" ht="15.75" outlineLevel="1">
      <c r="A413" s="508"/>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6">
        <v>3</v>
      </c>
      <c r="B414" s="294" t="s">
        <v>3</v>
      </c>
      <c r="C414" s="291" t="s">
        <v>25</v>
      </c>
      <c r="D414" s="295">
        <v>158962.69426240001</v>
      </c>
      <c r="E414" s="295">
        <v>158962.69426240001</v>
      </c>
      <c r="F414" s="295">
        <v>158962.69426240001</v>
      </c>
      <c r="G414" s="295">
        <v>158962.69426240001</v>
      </c>
      <c r="H414" s="295">
        <v>158962.69426240001</v>
      </c>
      <c r="I414" s="295">
        <v>158962.69426240001</v>
      </c>
      <c r="J414" s="295">
        <v>158962.69426240001</v>
      </c>
      <c r="K414" s="295">
        <v>158962.69426240001</v>
      </c>
      <c r="L414" s="295">
        <v>158962.69426240001</v>
      </c>
      <c r="M414" s="295">
        <v>158962.69426240001</v>
      </c>
      <c r="N414" s="291"/>
      <c r="O414" s="295">
        <v>84.262580716999992</v>
      </c>
      <c r="P414" s="295">
        <v>84.262580716999992</v>
      </c>
      <c r="Q414" s="295">
        <v>84.262580716999992</v>
      </c>
      <c r="R414" s="295">
        <v>84.262580716999992</v>
      </c>
      <c r="S414" s="295">
        <v>84.262580716999992</v>
      </c>
      <c r="T414" s="295">
        <v>84.262580716999992</v>
      </c>
      <c r="U414" s="295">
        <v>84.262580716999992</v>
      </c>
      <c r="V414" s="295">
        <v>84.262580716999992</v>
      </c>
      <c r="W414" s="295">
        <v>84.262580716999992</v>
      </c>
      <c r="X414" s="295">
        <v>84.262580716999992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v>5417.8755899900007</v>
      </c>
      <c r="E415" s="295">
        <v>5417.8755899900007</v>
      </c>
      <c r="F415" s="295">
        <v>5417.8755899900007</v>
      </c>
      <c r="G415" s="295">
        <v>5417.8755899900007</v>
      </c>
      <c r="H415" s="295">
        <v>5417.8755899900007</v>
      </c>
      <c r="I415" s="295">
        <v>5417.8755899900007</v>
      </c>
      <c r="J415" s="295">
        <v>5417.8755899900007</v>
      </c>
      <c r="K415" s="295">
        <v>5417.8755899900007</v>
      </c>
      <c r="L415" s="295">
        <v>5417.8755899900007</v>
      </c>
      <c r="M415" s="295">
        <v>5417.8755899900007</v>
      </c>
      <c r="N415" s="468"/>
      <c r="O415" s="295">
        <v>2.97865782</v>
      </c>
      <c r="P415" s="295">
        <v>2.97865782</v>
      </c>
      <c r="Q415" s="295">
        <v>2.97865782</v>
      </c>
      <c r="R415" s="295">
        <v>2.97865782</v>
      </c>
      <c r="S415" s="295">
        <v>2.97865782</v>
      </c>
      <c r="T415" s="295">
        <v>2.97865782</v>
      </c>
      <c r="U415" s="295">
        <v>2.97865782</v>
      </c>
      <c r="V415" s="295">
        <v>2.97865782</v>
      </c>
      <c r="W415" s="295">
        <v>2.97865782</v>
      </c>
      <c r="X415" s="295">
        <v>2.97865782</v>
      </c>
      <c r="Y415" s="411">
        <f>Y414</f>
        <v>1</v>
      </c>
      <c r="Z415" s="411">
        <f>Z414</f>
        <v>0</v>
      </c>
      <c r="AA415" s="411">
        <f t="shared" ref="AA415:AB415" si="230">AA414</f>
        <v>0</v>
      </c>
      <c r="AB415" s="411">
        <f t="shared" si="230"/>
        <v>0</v>
      </c>
      <c r="AC415" s="411">
        <f t="shared" ref="AC415:AL415" si="231">AC414</f>
        <v>0</v>
      </c>
      <c r="AD415" s="411">
        <f t="shared" si="231"/>
        <v>0</v>
      </c>
      <c r="AE415" s="411">
        <f t="shared" si="231"/>
        <v>0</v>
      </c>
      <c r="AF415" s="411">
        <f t="shared" si="231"/>
        <v>0</v>
      </c>
      <c r="AG415" s="411">
        <f t="shared" si="231"/>
        <v>0</v>
      </c>
      <c r="AH415" s="411">
        <f t="shared" si="231"/>
        <v>0</v>
      </c>
      <c r="AI415" s="411">
        <f t="shared" si="231"/>
        <v>0</v>
      </c>
      <c r="AJ415" s="411">
        <f t="shared" si="231"/>
        <v>0</v>
      </c>
      <c r="AK415" s="411">
        <f t="shared" si="231"/>
        <v>0</v>
      </c>
      <c r="AL415" s="411">
        <f t="shared" si="231"/>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6">
        <v>4</v>
      </c>
      <c r="B417" s="294" t="s">
        <v>4</v>
      </c>
      <c r="C417" s="291" t="s">
        <v>25</v>
      </c>
      <c r="D417" s="295">
        <v>77844.600590000002</v>
      </c>
      <c r="E417" s="295">
        <v>72548.348549999995</v>
      </c>
      <c r="F417" s="295">
        <v>69968.063429999995</v>
      </c>
      <c r="G417" s="295">
        <v>69968.063429999995</v>
      </c>
      <c r="H417" s="295">
        <v>69968.063429999995</v>
      </c>
      <c r="I417" s="295">
        <v>69968.063429999995</v>
      </c>
      <c r="J417" s="295">
        <v>69968.063429999995</v>
      </c>
      <c r="K417" s="295">
        <v>69842.810280000005</v>
      </c>
      <c r="L417" s="295">
        <v>69842.810280000005</v>
      </c>
      <c r="M417" s="295">
        <v>60103.51107</v>
      </c>
      <c r="N417" s="291"/>
      <c r="O417" s="295">
        <v>6.2230058579999996</v>
      </c>
      <c r="P417" s="295">
        <v>5.8153176039999996</v>
      </c>
      <c r="Q417" s="295">
        <v>5.61956845</v>
      </c>
      <c r="R417" s="295">
        <v>5.61956845</v>
      </c>
      <c r="S417" s="295">
        <v>5.61956845</v>
      </c>
      <c r="T417" s="295">
        <v>5.61956845</v>
      </c>
      <c r="U417" s="295">
        <v>5.61956845</v>
      </c>
      <c r="V417" s="295">
        <v>5.6052701459999996</v>
      </c>
      <c r="W417" s="295">
        <v>5.6052701459999996</v>
      </c>
      <c r="X417" s="295">
        <v>4.9938632470000002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v>60</v>
      </c>
      <c r="E418" s="295">
        <v>57</v>
      </c>
      <c r="F418" s="295">
        <v>49</v>
      </c>
      <c r="G418" s="295">
        <v>49</v>
      </c>
      <c r="H418" s="295">
        <v>49</v>
      </c>
      <c r="I418" s="295">
        <v>49</v>
      </c>
      <c r="J418" s="295">
        <v>49</v>
      </c>
      <c r="K418" s="295">
        <v>41</v>
      </c>
      <c r="L418" s="295">
        <v>41</v>
      </c>
      <c r="M418" s="295">
        <v>39</v>
      </c>
      <c r="N418" s="468"/>
      <c r="O418" s="295">
        <v>4.0000000000000001E-3</v>
      </c>
      <c r="P418" s="295">
        <v>4.0000000000000001E-3</v>
      </c>
      <c r="Q418" s="295">
        <v>4.0000000000000001E-3</v>
      </c>
      <c r="R418" s="295">
        <v>4.0000000000000001E-3</v>
      </c>
      <c r="S418" s="295">
        <v>4.0000000000000001E-3</v>
      </c>
      <c r="T418" s="295">
        <v>4.0000000000000001E-3</v>
      </c>
      <c r="U418" s="295">
        <v>4.0000000000000001E-3</v>
      </c>
      <c r="V418" s="295">
        <v>3.0000000000000001E-3</v>
      </c>
      <c r="W418" s="295">
        <v>3.0000000000000001E-3</v>
      </c>
      <c r="X418" s="295">
        <v>2E-3</v>
      </c>
      <c r="Y418" s="411">
        <f>Y417</f>
        <v>1</v>
      </c>
      <c r="Z418" s="411">
        <f>Z417</f>
        <v>0</v>
      </c>
      <c r="AA418" s="411">
        <f t="shared" ref="AA418:AB418" si="232">AA417</f>
        <v>0</v>
      </c>
      <c r="AB418" s="411">
        <f t="shared" si="232"/>
        <v>0</v>
      </c>
      <c r="AC418" s="411">
        <f t="shared" ref="AC418:AL418" si="233">AC417</f>
        <v>0</v>
      </c>
      <c r="AD418" s="411">
        <f t="shared" si="233"/>
        <v>0</v>
      </c>
      <c r="AE418" s="411">
        <f t="shared" si="233"/>
        <v>0</v>
      </c>
      <c r="AF418" s="411">
        <f t="shared" si="233"/>
        <v>0</v>
      </c>
      <c r="AG418" s="411">
        <f t="shared" si="233"/>
        <v>0</v>
      </c>
      <c r="AH418" s="411">
        <f t="shared" si="233"/>
        <v>0</v>
      </c>
      <c r="AI418" s="411">
        <f t="shared" si="233"/>
        <v>0</v>
      </c>
      <c r="AJ418" s="411">
        <f t="shared" si="233"/>
        <v>0</v>
      </c>
      <c r="AK418" s="411">
        <f t="shared" si="233"/>
        <v>0</v>
      </c>
      <c r="AL418" s="411">
        <f t="shared" si="233"/>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6">
        <v>5</v>
      </c>
      <c r="B420" s="294" t="s">
        <v>5</v>
      </c>
      <c r="C420" s="291" t="s">
        <v>25</v>
      </c>
      <c r="D420" s="295">
        <v>313202.77230000001</v>
      </c>
      <c r="E420" s="295">
        <v>271700.09649999999</v>
      </c>
      <c r="F420" s="295">
        <v>250071.19990000001</v>
      </c>
      <c r="G420" s="295">
        <v>250071.19990000001</v>
      </c>
      <c r="H420" s="295">
        <v>250071.19990000001</v>
      </c>
      <c r="I420" s="295">
        <v>250071.19990000001</v>
      </c>
      <c r="J420" s="295">
        <v>250071.19990000001</v>
      </c>
      <c r="K420" s="295">
        <v>249962.87280000001</v>
      </c>
      <c r="L420" s="295">
        <v>249962.87280000001</v>
      </c>
      <c r="M420" s="295">
        <v>232479.35879999999</v>
      </c>
      <c r="N420" s="291"/>
      <c r="O420" s="295">
        <v>20.49764777</v>
      </c>
      <c r="P420" s="295">
        <v>17.892221880000001</v>
      </c>
      <c r="Q420" s="295">
        <v>16.534418169999999</v>
      </c>
      <c r="R420" s="295">
        <v>16.534418169999999</v>
      </c>
      <c r="S420" s="295">
        <v>16.534418169999999</v>
      </c>
      <c r="T420" s="295">
        <v>16.534418169999999</v>
      </c>
      <c r="U420" s="295">
        <v>16.534418169999999</v>
      </c>
      <c r="V420" s="295">
        <v>16.522052070000001</v>
      </c>
      <c r="W420" s="295">
        <v>16.522052070000001</v>
      </c>
      <c r="X420" s="295">
        <v>15.42448428</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234">AA420</f>
        <v>0</v>
      </c>
      <c r="AB421" s="411">
        <f t="shared" si="234"/>
        <v>0</v>
      </c>
      <c r="AC421" s="411">
        <f t="shared" ref="AC421:AL421" si="235">AC420</f>
        <v>0</v>
      </c>
      <c r="AD421" s="411">
        <f t="shared" si="235"/>
        <v>0</v>
      </c>
      <c r="AE421" s="411">
        <f t="shared" si="235"/>
        <v>0</v>
      </c>
      <c r="AF421" s="411">
        <f t="shared" si="235"/>
        <v>0</v>
      </c>
      <c r="AG421" s="411">
        <f t="shared" si="235"/>
        <v>0</v>
      </c>
      <c r="AH421" s="411">
        <f t="shared" si="235"/>
        <v>0</v>
      </c>
      <c r="AI421" s="411">
        <f t="shared" si="235"/>
        <v>0</v>
      </c>
      <c r="AJ421" s="411">
        <f t="shared" si="235"/>
        <v>0</v>
      </c>
      <c r="AK421" s="411">
        <f t="shared" si="235"/>
        <v>0</v>
      </c>
      <c r="AL421" s="411">
        <f t="shared" si="235"/>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6">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70">
        <v>1</v>
      </c>
      <c r="Z423" s="410"/>
      <c r="AA423" s="410"/>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B424" si="236">AA423</f>
        <v>0</v>
      </c>
      <c r="AB424" s="411">
        <f t="shared" si="236"/>
        <v>0</v>
      </c>
      <c r="AC424" s="411">
        <f t="shared" ref="AC424:AL424" si="237">AC423</f>
        <v>0</v>
      </c>
      <c r="AD424" s="411">
        <f t="shared" si="237"/>
        <v>0</v>
      </c>
      <c r="AE424" s="411">
        <f t="shared" si="237"/>
        <v>0</v>
      </c>
      <c r="AF424" s="411">
        <f t="shared" si="237"/>
        <v>0</v>
      </c>
      <c r="AG424" s="411">
        <f t="shared" si="237"/>
        <v>0</v>
      </c>
      <c r="AH424" s="411">
        <f t="shared" si="237"/>
        <v>0</v>
      </c>
      <c r="AI424" s="411">
        <f t="shared" si="237"/>
        <v>0</v>
      </c>
      <c r="AJ424" s="411">
        <f t="shared" si="237"/>
        <v>0</v>
      </c>
      <c r="AK424" s="411">
        <f t="shared" si="237"/>
        <v>0</v>
      </c>
      <c r="AL424" s="411">
        <f t="shared" si="237"/>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6">
        <v>7</v>
      </c>
      <c r="B426" s="294" t="s">
        <v>42</v>
      </c>
      <c r="C426" s="291" t="s">
        <v>25</v>
      </c>
      <c r="D426" s="295">
        <v>0</v>
      </c>
      <c r="E426" s="295">
        <v>0</v>
      </c>
      <c r="F426" s="295">
        <v>0</v>
      </c>
      <c r="G426" s="295">
        <v>0</v>
      </c>
      <c r="H426" s="295">
        <v>0</v>
      </c>
      <c r="I426" s="295">
        <v>0</v>
      </c>
      <c r="J426" s="295">
        <v>0</v>
      </c>
      <c r="K426" s="295">
        <v>0</v>
      </c>
      <c r="L426" s="295">
        <v>0</v>
      </c>
      <c r="M426" s="295">
        <v>0</v>
      </c>
      <c r="N426" s="291"/>
      <c r="O426" s="295">
        <v>5.1150419999999999</v>
      </c>
      <c r="P426" s="295"/>
      <c r="Q426" s="295"/>
      <c r="R426" s="295"/>
      <c r="S426" s="295"/>
      <c r="T426" s="295"/>
      <c r="U426" s="295"/>
      <c r="V426" s="295"/>
      <c r="W426" s="295"/>
      <c r="X426" s="295"/>
      <c r="Y426" s="47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v>0</v>
      </c>
      <c r="E427" s="295">
        <v>0</v>
      </c>
      <c r="F427" s="295">
        <v>0</v>
      </c>
      <c r="G427" s="295">
        <v>0</v>
      </c>
      <c r="H427" s="295">
        <v>0</v>
      </c>
      <c r="I427" s="295">
        <v>0</v>
      </c>
      <c r="J427" s="295">
        <v>0</v>
      </c>
      <c r="K427" s="295">
        <v>0</v>
      </c>
      <c r="L427" s="295">
        <v>0</v>
      </c>
      <c r="M427" s="295">
        <v>0</v>
      </c>
      <c r="N427" s="291"/>
      <c r="O427" s="295">
        <f>3.653601+23.74841+17.90265+4.018961+5.480402</f>
        <v>54.804023999999998</v>
      </c>
      <c r="P427" s="295"/>
      <c r="Q427" s="295"/>
      <c r="R427" s="295"/>
      <c r="S427" s="295"/>
      <c r="T427" s="295"/>
      <c r="U427" s="295"/>
      <c r="V427" s="295"/>
      <c r="W427" s="295"/>
      <c r="X427" s="295"/>
      <c r="Y427" s="411">
        <f>Y426</f>
        <v>1</v>
      </c>
      <c r="Z427" s="411">
        <f>Z426</f>
        <v>0</v>
      </c>
      <c r="AA427" s="411">
        <f t="shared" ref="AA427:AB427" si="238">AA426</f>
        <v>0</v>
      </c>
      <c r="AB427" s="411">
        <f t="shared" si="238"/>
        <v>0</v>
      </c>
      <c r="AC427" s="411">
        <f t="shared" ref="AC427:AL427" si="239">AC426</f>
        <v>0</v>
      </c>
      <c r="AD427" s="411">
        <f t="shared" si="239"/>
        <v>0</v>
      </c>
      <c r="AE427" s="411">
        <f t="shared" si="239"/>
        <v>0</v>
      </c>
      <c r="AF427" s="411">
        <f t="shared" si="239"/>
        <v>0</v>
      </c>
      <c r="AG427" s="411">
        <f t="shared" si="239"/>
        <v>0</v>
      </c>
      <c r="AH427" s="411">
        <f t="shared" si="239"/>
        <v>0</v>
      </c>
      <c r="AI427" s="411">
        <f t="shared" si="239"/>
        <v>0</v>
      </c>
      <c r="AJ427" s="411">
        <f t="shared" si="239"/>
        <v>0</v>
      </c>
      <c r="AK427" s="411">
        <f t="shared" si="239"/>
        <v>0</v>
      </c>
      <c r="AL427" s="411">
        <f t="shared" si="239"/>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6">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70">
        <v>1</v>
      </c>
      <c r="Z429" s="410"/>
      <c r="AA429" s="410"/>
      <c r="AB429" s="410"/>
      <c r="AC429" s="410"/>
      <c r="AD429" s="410"/>
      <c r="AE429" s="410"/>
      <c r="AF429" s="410"/>
      <c r="AG429" s="410"/>
      <c r="AH429" s="410"/>
      <c r="AI429" s="410"/>
      <c r="AJ429" s="410"/>
      <c r="AK429" s="410"/>
      <c r="AL429" s="410"/>
      <c r="AM429" s="296">
        <f>SUM(Y429:AL429)</f>
        <v>1</v>
      </c>
    </row>
    <row r="430" spans="1:39" s="283" customFormat="1" ht="15" outlineLevel="1">
      <c r="A430" s="506"/>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1</v>
      </c>
      <c r="Z430" s="411">
        <f>Z429</f>
        <v>0</v>
      </c>
      <c r="AA430" s="411">
        <f t="shared" ref="AA430:AB430" si="240">AA429</f>
        <v>0</v>
      </c>
      <c r="AB430" s="411">
        <f t="shared" si="240"/>
        <v>0</v>
      </c>
      <c r="AC430" s="411">
        <f t="shared" ref="AC430:AL430" si="241">AC429</f>
        <v>0</v>
      </c>
      <c r="AD430" s="411">
        <f t="shared" si="241"/>
        <v>0</v>
      </c>
      <c r="AE430" s="411">
        <f t="shared" si="241"/>
        <v>0</v>
      </c>
      <c r="AF430" s="411">
        <f t="shared" si="241"/>
        <v>0</v>
      </c>
      <c r="AG430" s="411">
        <f t="shared" si="241"/>
        <v>0</v>
      </c>
      <c r="AH430" s="411">
        <f t="shared" si="241"/>
        <v>0</v>
      </c>
      <c r="AI430" s="411">
        <f t="shared" si="241"/>
        <v>0</v>
      </c>
      <c r="AJ430" s="411">
        <f t="shared" si="241"/>
        <v>0</v>
      </c>
      <c r="AK430" s="411">
        <f t="shared" si="241"/>
        <v>0</v>
      </c>
      <c r="AL430" s="411">
        <f t="shared" si="241"/>
        <v>0</v>
      </c>
      <c r="AM430" s="297"/>
    </row>
    <row r="431" spans="1:39" s="283" customFormat="1" ht="15" outlineLevel="1">
      <c r="A431" s="506"/>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6">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7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B433" si="242">AA432</f>
        <v>0</v>
      </c>
      <c r="AB433" s="411">
        <f t="shared" si="242"/>
        <v>0</v>
      </c>
      <c r="AC433" s="411">
        <f t="shared" ref="AC433:AL433" si="243">AC432</f>
        <v>0</v>
      </c>
      <c r="AD433" s="411">
        <f t="shared" si="243"/>
        <v>0</v>
      </c>
      <c r="AE433" s="411">
        <f t="shared" si="243"/>
        <v>0</v>
      </c>
      <c r="AF433" s="411">
        <f t="shared" si="243"/>
        <v>0</v>
      </c>
      <c r="AG433" s="411">
        <f t="shared" si="243"/>
        <v>0</v>
      </c>
      <c r="AH433" s="411">
        <f t="shared" si="243"/>
        <v>0</v>
      </c>
      <c r="AI433" s="411">
        <f t="shared" si="243"/>
        <v>0</v>
      </c>
      <c r="AJ433" s="411">
        <f t="shared" si="243"/>
        <v>0</v>
      </c>
      <c r="AK433" s="411">
        <f t="shared" si="243"/>
        <v>0</v>
      </c>
      <c r="AL433" s="411">
        <f t="shared" si="243"/>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7"/>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6">
        <v>10</v>
      </c>
      <c r="B436" s="310" t="s">
        <v>22</v>
      </c>
      <c r="C436" s="291" t="s">
        <v>25</v>
      </c>
      <c r="D436" s="295">
        <v>1563043.6529999999</v>
      </c>
      <c r="E436" s="295">
        <v>1563043.6529999999</v>
      </c>
      <c r="F436" s="295">
        <v>1563043.6529999999</v>
      </c>
      <c r="G436" s="295">
        <v>1455535.378</v>
      </c>
      <c r="H436" s="295">
        <v>1455535.378</v>
      </c>
      <c r="I436" s="295">
        <v>1455535.378</v>
      </c>
      <c r="J436" s="295">
        <v>1385650.206</v>
      </c>
      <c r="K436" s="295">
        <v>1385650.206</v>
      </c>
      <c r="L436" s="295">
        <v>1360529.132</v>
      </c>
      <c r="M436" s="295">
        <v>1059315.4240000001</v>
      </c>
      <c r="N436" s="295">
        <v>12</v>
      </c>
      <c r="O436" s="295">
        <v>273.49191450000001</v>
      </c>
      <c r="P436" s="295">
        <v>273.49191450000001</v>
      </c>
      <c r="Q436" s="295">
        <v>273.49191450000001</v>
      </c>
      <c r="R436" s="295">
        <v>242.7417868</v>
      </c>
      <c r="S436" s="295">
        <v>242.7417868</v>
      </c>
      <c r="T436" s="295">
        <v>242.7417868</v>
      </c>
      <c r="U436" s="295">
        <v>230.74869799999999</v>
      </c>
      <c r="V436" s="295">
        <v>230.74869799999999</v>
      </c>
      <c r="W436" s="295">
        <v>226.36587</v>
      </c>
      <c r="X436" s="295">
        <v>175.55732159999999</v>
      </c>
      <c r="Y436" s="415"/>
      <c r="Z436" s="415">
        <v>0.3</v>
      </c>
      <c r="AA436" s="415">
        <v>0.67600000000000005</v>
      </c>
      <c r="AB436" s="415">
        <v>2.4E-2</v>
      </c>
      <c r="AC436" s="415"/>
      <c r="AD436" s="415"/>
      <c r="AE436" s="415"/>
      <c r="AF436" s="415"/>
      <c r="AG436" s="415"/>
      <c r="AH436" s="415"/>
      <c r="AI436" s="415"/>
      <c r="AJ436" s="415"/>
      <c r="AK436" s="415"/>
      <c r="AL436" s="415"/>
      <c r="AM436" s="296">
        <f>SUM(Y436:AL436)</f>
        <v>1</v>
      </c>
    </row>
    <row r="437" spans="1:39" ht="15" outlineLevel="1">
      <c r="B437" s="294" t="s">
        <v>259</v>
      </c>
      <c r="C437" s="291" t="s">
        <v>163</v>
      </c>
      <c r="D437" s="295">
        <f>34632+489124.1159</f>
        <v>523756.11589999998</v>
      </c>
      <c r="E437" s="295">
        <f>34632+489124.1159</f>
        <v>523756.11589999998</v>
      </c>
      <c r="F437" s="295">
        <f>34632+489124.1159</f>
        <v>523756.11589999998</v>
      </c>
      <c r="G437" s="295">
        <f>34632+466772.0754</f>
        <v>501404.07539999997</v>
      </c>
      <c r="H437" s="295">
        <f>34632+369122.6439</f>
        <v>403754.64390000002</v>
      </c>
      <c r="I437" s="295">
        <f>34632+369122.6439</f>
        <v>403754.64390000002</v>
      </c>
      <c r="J437" s="295">
        <f>34632+369122.6439</f>
        <v>403754.64390000002</v>
      </c>
      <c r="K437" s="295">
        <f>34632+336553.4335</f>
        <v>371185.43349999998</v>
      </c>
      <c r="L437" s="295">
        <f>34632+332702.9505</f>
        <v>367334.95049999998</v>
      </c>
      <c r="M437" s="295">
        <f>34632+325967.0582</f>
        <v>360599.05820000003</v>
      </c>
      <c r="N437" s="295">
        <f>N436</f>
        <v>12</v>
      </c>
      <c r="O437" s="295">
        <v>108.24581670000001</v>
      </c>
      <c r="P437" s="295">
        <v>108.24581670000001</v>
      </c>
      <c r="Q437" s="295">
        <v>108.24581670000001</v>
      </c>
      <c r="R437" s="295">
        <v>101.88144579999999</v>
      </c>
      <c r="S437" s="295">
        <v>73.884939919999994</v>
      </c>
      <c r="T437" s="295">
        <v>73.884939919999994</v>
      </c>
      <c r="U437" s="295">
        <v>73.884939919999994</v>
      </c>
      <c r="V437" s="295">
        <v>64.6114003</v>
      </c>
      <c r="W437" s="295">
        <v>62.112064439999997</v>
      </c>
      <c r="X437" s="295">
        <v>59.049701409999997</v>
      </c>
      <c r="Y437" s="411">
        <f>Y436</f>
        <v>0</v>
      </c>
      <c r="Z437" s="411">
        <f>Z436</f>
        <v>0.3</v>
      </c>
      <c r="AA437" s="411">
        <f t="shared" ref="AA437:AB437" si="244">AA436</f>
        <v>0.67600000000000005</v>
      </c>
      <c r="AB437" s="411">
        <f t="shared" si="244"/>
        <v>2.4E-2</v>
      </c>
      <c r="AC437" s="411">
        <f t="shared" ref="AC437:AL437" si="245">AC436</f>
        <v>0</v>
      </c>
      <c r="AD437" s="411">
        <f t="shared" si="245"/>
        <v>0</v>
      </c>
      <c r="AE437" s="411">
        <f t="shared" si="245"/>
        <v>0</v>
      </c>
      <c r="AF437" s="411">
        <f t="shared" si="245"/>
        <v>0</v>
      </c>
      <c r="AG437" s="411">
        <f t="shared" si="245"/>
        <v>0</v>
      </c>
      <c r="AH437" s="411">
        <f t="shared" si="245"/>
        <v>0</v>
      </c>
      <c r="AI437" s="411">
        <f t="shared" si="245"/>
        <v>0</v>
      </c>
      <c r="AJ437" s="411">
        <f t="shared" si="245"/>
        <v>0</v>
      </c>
      <c r="AK437" s="411">
        <f t="shared" si="245"/>
        <v>0</v>
      </c>
      <c r="AL437" s="411">
        <f t="shared" si="245"/>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6">
        <v>11</v>
      </c>
      <c r="B439" s="314" t="s">
        <v>21</v>
      </c>
      <c r="C439" s="291" t="s">
        <v>25</v>
      </c>
      <c r="D439" s="295">
        <v>391035.07980000001</v>
      </c>
      <c r="E439" s="295">
        <v>390545.07740000001</v>
      </c>
      <c r="F439" s="295">
        <v>329162.71289999998</v>
      </c>
      <c r="G439" s="295">
        <v>236598.79199999999</v>
      </c>
      <c r="H439" s="295">
        <v>236598.79199999999</v>
      </c>
      <c r="I439" s="295">
        <v>236598.79199999999</v>
      </c>
      <c r="J439" s="295">
        <v>236598.79199999999</v>
      </c>
      <c r="K439" s="295">
        <v>236598.79199999999</v>
      </c>
      <c r="L439" s="295">
        <v>236598.79199999999</v>
      </c>
      <c r="M439" s="295">
        <v>236598.79199999999</v>
      </c>
      <c r="N439" s="295">
        <v>12</v>
      </c>
      <c r="O439" s="295">
        <v>105.5213704</v>
      </c>
      <c r="P439" s="295">
        <v>105.38451809999999</v>
      </c>
      <c r="Q439" s="295">
        <v>89.830802030000001</v>
      </c>
      <c r="R439" s="295">
        <v>61.519402020000001</v>
      </c>
      <c r="S439" s="295">
        <v>61.519402020000001</v>
      </c>
      <c r="T439" s="295">
        <v>61.519402020000001</v>
      </c>
      <c r="U439" s="295">
        <v>61.519402020000001</v>
      </c>
      <c r="V439" s="295">
        <v>61.519402020000001</v>
      </c>
      <c r="W439" s="295">
        <v>61.519402020000001</v>
      </c>
      <c r="X439" s="295">
        <v>61.519402020000001</v>
      </c>
      <c r="Y439" s="415"/>
      <c r="Z439" s="415">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246">AA439</f>
        <v>0</v>
      </c>
      <c r="AB440" s="411">
        <f t="shared" si="246"/>
        <v>0</v>
      </c>
      <c r="AC440" s="411">
        <f t="shared" ref="AC440:AL440" si="247">AC439</f>
        <v>0</v>
      </c>
      <c r="AD440" s="411">
        <f t="shared" si="247"/>
        <v>0</v>
      </c>
      <c r="AE440" s="411">
        <f t="shared" si="247"/>
        <v>0</v>
      </c>
      <c r="AF440" s="411">
        <f t="shared" si="247"/>
        <v>0</v>
      </c>
      <c r="AG440" s="411">
        <f t="shared" si="247"/>
        <v>0</v>
      </c>
      <c r="AH440" s="411">
        <f t="shared" si="247"/>
        <v>0</v>
      </c>
      <c r="AI440" s="411">
        <f t="shared" si="247"/>
        <v>0</v>
      </c>
      <c r="AJ440" s="411">
        <f t="shared" si="247"/>
        <v>0</v>
      </c>
      <c r="AK440" s="411">
        <f t="shared" si="247"/>
        <v>0</v>
      </c>
      <c r="AL440" s="411">
        <f t="shared" si="247"/>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6">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248">AB442</f>
        <v>0</v>
      </c>
      <c r="AC443" s="411">
        <f t="shared" ref="AC443:AL443" si="249">AC442</f>
        <v>0</v>
      </c>
      <c r="AD443" s="411">
        <f t="shared" si="249"/>
        <v>0</v>
      </c>
      <c r="AE443" s="411">
        <f t="shared" si="249"/>
        <v>0</v>
      </c>
      <c r="AF443" s="411">
        <f t="shared" si="249"/>
        <v>0</v>
      </c>
      <c r="AG443" s="411">
        <f t="shared" si="249"/>
        <v>0</v>
      </c>
      <c r="AH443" s="411">
        <f t="shared" si="249"/>
        <v>0</v>
      </c>
      <c r="AI443" s="411">
        <f t="shared" si="249"/>
        <v>0</v>
      </c>
      <c r="AJ443" s="411">
        <f t="shared" si="249"/>
        <v>0</v>
      </c>
      <c r="AK443" s="411">
        <f t="shared" si="249"/>
        <v>0</v>
      </c>
      <c r="AL443" s="411">
        <f t="shared" si="24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6">
        <v>13</v>
      </c>
      <c r="B445" s="314" t="s">
        <v>24</v>
      </c>
      <c r="C445" s="291" t="s">
        <v>25</v>
      </c>
      <c r="D445" s="295">
        <v>813108.19880000001</v>
      </c>
      <c r="E445" s="295">
        <v>813108.19880000001</v>
      </c>
      <c r="F445" s="295">
        <v>813108.19880000001</v>
      </c>
      <c r="G445" s="295">
        <v>813108.19880000001</v>
      </c>
      <c r="H445" s="295">
        <v>813108.19880000001</v>
      </c>
      <c r="I445" s="295">
        <v>813108.19880000001</v>
      </c>
      <c r="J445" s="295">
        <v>813108.19880000001</v>
      </c>
      <c r="K445" s="295">
        <v>813108.19880000001</v>
      </c>
      <c r="L445" s="295">
        <v>792947.21779999998</v>
      </c>
      <c r="M445" s="295">
        <v>792947.21779999998</v>
      </c>
      <c r="N445" s="295">
        <v>12</v>
      </c>
      <c r="O445" s="295">
        <v>212.65906630000001</v>
      </c>
      <c r="P445" s="295">
        <v>212.65906630000001</v>
      </c>
      <c r="Q445" s="295">
        <v>212.65906630000001</v>
      </c>
      <c r="R445" s="295">
        <v>212.65906630000001</v>
      </c>
      <c r="S445" s="295">
        <v>212.65906630000001</v>
      </c>
      <c r="T445" s="295">
        <v>212.65906630000001</v>
      </c>
      <c r="U445" s="295">
        <v>212.65906630000001</v>
      </c>
      <c r="V445" s="295">
        <v>212.65906630000001</v>
      </c>
      <c r="W445" s="295">
        <v>206.55928030000001</v>
      </c>
      <c r="X445" s="295">
        <v>206.55928030000001</v>
      </c>
      <c r="Y445" s="415"/>
      <c r="Z445" s="415">
        <v>2.5000000000000001E-2</v>
      </c>
      <c r="AA445" s="415">
        <v>0.97499999999999998</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f>1262.70615+3063.371237</f>
        <v>4326.0773869999994</v>
      </c>
      <c r="E446" s="295">
        <f t="shared" ref="E446:M446" si="250">1262.70615+3063.371237</f>
        <v>4326.0773869999994</v>
      </c>
      <c r="F446" s="295">
        <f t="shared" si="250"/>
        <v>4326.0773869999994</v>
      </c>
      <c r="G446" s="295">
        <f t="shared" si="250"/>
        <v>4326.0773869999994</v>
      </c>
      <c r="H446" s="295">
        <f t="shared" si="250"/>
        <v>4326.0773869999994</v>
      </c>
      <c r="I446" s="295">
        <f t="shared" si="250"/>
        <v>4326.0773869999994</v>
      </c>
      <c r="J446" s="295">
        <f t="shared" si="250"/>
        <v>4326.0773869999994</v>
      </c>
      <c r="K446" s="295">
        <f t="shared" si="250"/>
        <v>4326.0773869999994</v>
      </c>
      <c r="L446" s="295">
        <f t="shared" si="250"/>
        <v>4326.0773869999994</v>
      </c>
      <c r="M446" s="295">
        <f t="shared" si="250"/>
        <v>4326.0773869999994</v>
      </c>
      <c r="N446" s="295">
        <f>N445</f>
        <v>12</v>
      </c>
      <c r="O446" s="295">
        <f>0.752760126+1.826223557</f>
        <v>2.5789836830000001</v>
      </c>
      <c r="P446" s="295">
        <f t="shared" ref="P446:X446" si="251">0.752760126+1.826223557</f>
        <v>2.5789836830000001</v>
      </c>
      <c r="Q446" s="295">
        <f t="shared" si="251"/>
        <v>2.5789836830000001</v>
      </c>
      <c r="R446" s="295">
        <f t="shared" si="251"/>
        <v>2.5789836830000001</v>
      </c>
      <c r="S446" s="295">
        <f t="shared" si="251"/>
        <v>2.5789836830000001</v>
      </c>
      <c r="T446" s="295">
        <f t="shared" si="251"/>
        <v>2.5789836830000001</v>
      </c>
      <c r="U446" s="295">
        <f t="shared" si="251"/>
        <v>2.5789836830000001</v>
      </c>
      <c r="V446" s="295">
        <f t="shared" si="251"/>
        <v>2.5789836830000001</v>
      </c>
      <c r="W446" s="295">
        <f t="shared" si="251"/>
        <v>2.5789836830000001</v>
      </c>
      <c r="X446" s="295">
        <f t="shared" si="251"/>
        <v>2.5789836830000001</v>
      </c>
      <c r="Y446" s="411">
        <f>Y445</f>
        <v>0</v>
      </c>
      <c r="Z446" s="411">
        <f>Z445</f>
        <v>2.5000000000000001E-2</v>
      </c>
      <c r="AA446" s="411">
        <f>AA445</f>
        <v>0.97499999999999998</v>
      </c>
      <c r="AB446" s="411">
        <f t="shared" ref="AB446" si="252">AB445</f>
        <v>0</v>
      </c>
      <c r="AC446" s="411">
        <f t="shared" ref="AC446:AL446" si="253">AC445</f>
        <v>0</v>
      </c>
      <c r="AD446" s="411">
        <f t="shared" si="253"/>
        <v>0</v>
      </c>
      <c r="AE446" s="411">
        <f t="shared" si="253"/>
        <v>0</v>
      </c>
      <c r="AF446" s="411">
        <f t="shared" si="253"/>
        <v>0</v>
      </c>
      <c r="AG446" s="411">
        <f t="shared" si="253"/>
        <v>0</v>
      </c>
      <c r="AH446" s="411">
        <f t="shared" si="253"/>
        <v>0</v>
      </c>
      <c r="AI446" s="411">
        <f t="shared" si="253"/>
        <v>0</v>
      </c>
      <c r="AJ446" s="411">
        <f t="shared" si="253"/>
        <v>0</v>
      </c>
      <c r="AK446" s="411">
        <f t="shared" si="253"/>
        <v>0</v>
      </c>
      <c r="AL446" s="411">
        <f t="shared" si="253"/>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6">
        <v>14</v>
      </c>
      <c r="B448" s="314" t="s">
        <v>20</v>
      </c>
      <c r="C448" s="291" t="s">
        <v>25</v>
      </c>
      <c r="D448" s="295">
        <v>130547.1401</v>
      </c>
      <c r="E448" s="295">
        <v>130547.1401</v>
      </c>
      <c r="F448" s="295">
        <v>130547.1401</v>
      </c>
      <c r="G448" s="295">
        <v>130547.1401</v>
      </c>
      <c r="H448" s="295">
        <v>0</v>
      </c>
      <c r="I448" s="295">
        <v>0</v>
      </c>
      <c r="J448" s="295">
        <v>0</v>
      </c>
      <c r="K448" s="295">
        <v>0</v>
      </c>
      <c r="L448" s="295">
        <v>0</v>
      </c>
      <c r="M448" s="295">
        <v>0</v>
      </c>
      <c r="N448" s="295">
        <v>12</v>
      </c>
      <c r="O448" s="295">
        <v>26.73386103</v>
      </c>
      <c r="P448" s="295">
        <v>26.73386103</v>
      </c>
      <c r="Q448" s="295">
        <v>26.73386103</v>
      </c>
      <c r="R448" s="295">
        <v>26.73386103</v>
      </c>
      <c r="S448" s="295">
        <v>0</v>
      </c>
      <c r="T448" s="295">
        <v>0</v>
      </c>
      <c r="U448" s="295">
        <v>0</v>
      </c>
      <c r="V448" s="295">
        <v>0</v>
      </c>
      <c r="W448" s="295">
        <v>0</v>
      </c>
      <c r="X448" s="295">
        <v>0</v>
      </c>
      <c r="Y448" s="415"/>
      <c r="Z448" s="415"/>
      <c r="AA448" s="469"/>
      <c r="AB448" s="469">
        <v>1</v>
      </c>
      <c r="AC448" s="415"/>
      <c r="AD448" s="415"/>
      <c r="AE448" s="415"/>
      <c r="AF448" s="415"/>
      <c r="AG448" s="415"/>
      <c r="AH448" s="415"/>
      <c r="AI448" s="415"/>
      <c r="AJ448" s="415"/>
      <c r="AK448" s="415"/>
      <c r="AL448" s="415"/>
      <c r="AM448" s="296">
        <f>SUM(Y448:AL448)</f>
        <v>1</v>
      </c>
    </row>
    <row r="449" spans="1:39" ht="15" outlineLevel="1">
      <c r="B449" s="294" t="s">
        <v>259</v>
      </c>
      <c r="C449" s="291" t="s">
        <v>163</v>
      </c>
      <c r="D449" s="295">
        <f>854.0597627+1708.119525+128.5403796+48482.90289</f>
        <v>51173.622557299997</v>
      </c>
      <c r="E449" s="295">
        <f t="shared" ref="E449:F449" si="254">854.0597627+1708.119525+128.5403796+48482.90289</f>
        <v>51173.622557299997</v>
      </c>
      <c r="F449" s="295">
        <f t="shared" si="254"/>
        <v>51173.622557299997</v>
      </c>
      <c r="G449" s="295">
        <v>0</v>
      </c>
      <c r="H449" s="295">
        <v>0</v>
      </c>
      <c r="I449" s="295">
        <v>0</v>
      </c>
      <c r="J449" s="295">
        <v>0</v>
      </c>
      <c r="K449" s="295">
        <v>0</v>
      </c>
      <c r="L449" s="295">
        <v>0</v>
      </c>
      <c r="M449" s="295">
        <v>0</v>
      </c>
      <c r="N449" s="295">
        <f>N448</f>
        <v>12</v>
      </c>
      <c r="O449" s="295">
        <f>0.172466273+0.344932545+0.023380121+8.818521653</f>
        <v>9.3593005920000003</v>
      </c>
      <c r="P449" s="295">
        <f t="shared" ref="P449" si="255">0.172466273+0.344932545+0.023380121+8.818521653</f>
        <v>9.3593005920000003</v>
      </c>
      <c r="Q449" s="295">
        <f>0.023380121+8.818521653</f>
        <v>8.8419017740000001</v>
      </c>
      <c r="R449" s="295">
        <v>0</v>
      </c>
      <c r="S449" s="295">
        <v>0</v>
      </c>
      <c r="T449" s="295">
        <v>0</v>
      </c>
      <c r="U449" s="295">
        <v>0</v>
      </c>
      <c r="V449" s="295">
        <v>0</v>
      </c>
      <c r="W449" s="295">
        <v>0</v>
      </c>
      <c r="X449" s="295">
        <v>0</v>
      </c>
      <c r="Y449" s="411">
        <f>Y448</f>
        <v>0</v>
      </c>
      <c r="Z449" s="411">
        <f>Z448</f>
        <v>0</v>
      </c>
      <c r="AA449" s="411">
        <f t="shared" ref="AA449:AB449" si="256">AA448</f>
        <v>0</v>
      </c>
      <c r="AB449" s="411">
        <f t="shared" si="256"/>
        <v>1</v>
      </c>
      <c r="AC449" s="411">
        <f t="shared" ref="AC449:AL449" si="257">AC448</f>
        <v>0</v>
      </c>
      <c r="AD449" s="411">
        <f t="shared" si="257"/>
        <v>0</v>
      </c>
      <c r="AE449" s="411">
        <f t="shared" si="257"/>
        <v>0</v>
      </c>
      <c r="AF449" s="411">
        <f t="shared" si="257"/>
        <v>0</v>
      </c>
      <c r="AG449" s="411">
        <f t="shared" si="257"/>
        <v>0</v>
      </c>
      <c r="AH449" s="411">
        <f t="shared" si="257"/>
        <v>0</v>
      </c>
      <c r="AI449" s="411">
        <f t="shared" si="257"/>
        <v>0</v>
      </c>
      <c r="AJ449" s="411">
        <f t="shared" si="257"/>
        <v>0</v>
      </c>
      <c r="AK449" s="411">
        <f t="shared" si="257"/>
        <v>0</v>
      </c>
      <c r="AL449" s="411">
        <f t="shared" si="25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6">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6"/>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B452" si="258">AA451</f>
        <v>0</v>
      </c>
      <c r="AB452" s="411">
        <f t="shared" si="258"/>
        <v>0</v>
      </c>
      <c r="AC452" s="411">
        <f t="shared" ref="AC452:AL452" si="259">AC451</f>
        <v>0</v>
      </c>
      <c r="AD452" s="411">
        <f t="shared" si="259"/>
        <v>0</v>
      </c>
      <c r="AE452" s="411">
        <f t="shared" si="259"/>
        <v>0</v>
      </c>
      <c r="AF452" s="411">
        <f t="shared" si="259"/>
        <v>0</v>
      </c>
      <c r="AG452" s="411">
        <f t="shared" si="259"/>
        <v>0</v>
      </c>
      <c r="AH452" s="411">
        <f t="shared" si="259"/>
        <v>0</v>
      </c>
      <c r="AI452" s="411">
        <f t="shared" si="259"/>
        <v>0</v>
      </c>
      <c r="AJ452" s="411">
        <f t="shared" si="259"/>
        <v>0</v>
      </c>
      <c r="AK452" s="411">
        <f t="shared" si="259"/>
        <v>0</v>
      </c>
      <c r="AL452" s="411">
        <f t="shared" si="259"/>
        <v>0</v>
      </c>
      <c r="AM452" s="311"/>
    </row>
    <row r="453" spans="1:39" s="283" customFormat="1" ht="15" outlineLevel="1">
      <c r="A453" s="506"/>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6">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6"/>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60">AA454</f>
        <v>0</v>
      </c>
      <c r="AB455" s="411">
        <f t="shared" si="260"/>
        <v>0</v>
      </c>
      <c r="AC455" s="411">
        <f t="shared" ref="AC455:AL455" si="261">AC454</f>
        <v>0</v>
      </c>
      <c r="AD455" s="411">
        <f t="shared" si="261"/>
        <v>0</v>
      </c>
      <c r="AE455" s="411">
        <f t="shared" si="261"/>
        <v>0</v>
      </c>
      <c r="AF455" s="411">
        <f t="shared" si="261"/>
        <v>0</v>
      </c>
      <c r="AG455" s="411">
        <f t="shared" si="261"/>
        <v>0</v>
      </c>
      <c r="AH455" s="411">
        <f t="shared" si="261"/>
        <v>0</v>
      </c>
      <c r="AI455" s="411">
        <f t="shared" si="261"/>
        <v>0</v>
      </c>
      <c r="AJ455" s="411">
        <f t="shared" si="261"/>
        <v>0</v>
      </c>
      <c r="AK455" s="411">
        <f t="shared" si="261"/>
        <v>0</v>
      </c>
      <c r="AL455" s="411">
        <f t="shared" si="261"/>
        <v>0</v>
      </c>
      <c r="AM455" s="311"/>
    </row>
    <row r="456" spans="1:39" s="283" customFormat="1" ht="15" outlineLevel="1">
      <c r="A456" s="506"/>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6">
        <v>17</v>
      </c>
      <c r="B457" s="314" t="s">
        <v>9</v>
      </c>
      <c r="C457" s="291" t="s">
        <v>25</v>
      </c>
      <c r="D457" s="295">
        <v>0</v>
      </c>
      <c r="E457" s="295">
        <v>0</v>
      </c>
      <c r="F457" s="295">
        <v>0</v>
      </c>
      <c r="G457" s="295">
        <v>0</v>
      </c>
      <c r="H457" s="295">
        <v>0</v>
      </c>
      <c r="I457" s="295">
        <v>0</v>
      </c>
      <c r="J457" s="295">
        <v>0</v>
      </c>
      <c r="K457" s="295">
        <v>0</v>
      </c>
      <c r="L457" s="295">
        <v>0</v>
      </c>
      <c r="M457" s="295">
        <v>0</v>
      </c>
      <c r="N457" s="291"/>
      <c r="O457" s="295">
        <v>33.945320000000002</v>
      </c>
      <c r="P457" s="295">
        <v>0</v>
      </c>
      <c r="Q457" s="295">
        <v>0</v>
      </c>
      <c r="R457" s="295">
        <v>0</v>
      </c>
      <c r="S457" s="295">
        <v>0</v>
      </c>
      <c r="T457" s="295">
        <v>0</v>
      </c>
      <c r="U457" s="295">
        <v>0</v>
      </c>
      <c r="V457" s="295">
        <v>0</v>
      </c>
      <c r="W457" s="295">
        <v>0</v>
      </c>
      <c r="X457" s="295">
        <v>0</v>
      </c>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62">AA457</f>
        <v>0</v>
      </c>
      <c r="AB458" s="411">
        <f t="shared" si="262"/>
        <v>0</v>
      </c>
      <c r="AC458" s="411">
        <f t="shared" ref="AC458:AL458" si="263">AC457</f>
        <v>0</v>
      </c>
      <c r="AD458" s="411">
        <f t="shared" si="263"/>
        <v>0</v>
      </c>
      <c r="AE458" s="411">
        <f t="shared" si="263"/>
        <v>0</v>
      </c>
      <c r="AF458" s="411">
        <f t="shared" si="263"/>
        <v>0</v>
      </c>
      <c r="AG458" s="411">
        <f t="shared" si="263"/>
        <v>0</v>
      </c>
      <c r="AH458" s="411">
        <f t="shared" si="263"/>
        <v>0</v>
      </c>
      <c r="AI458" s="411">
        <f t="shared" si="263"/>
        <v>0</v>
      </c>
      <c r="AJ458" s="411">
        <f t="shared" si="263"/>
        <v>0</v>
      </c>
      <c r="AK458" s="411">
        <f t="shared" si="263"/>
        <v>0</v>
      </c>
      <c r="AL458" s="411">
        <f t="shared" si="26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7"/>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6">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64">AA461</f>
        <v>0</v>
      </c>
      <c r="AB462" s="411">
        <f t="shared" si="264"/>
        <v>0</v>
      </c>
      <c r="AC462" s="411">
        <f t="shared" ref="AC462:AL462" si="265">AC461</f>
        <v>0</v>
      </c>
      <c r="AD462" s="411">
        <f t="shared" si="265"/>
        <v>0</v>
      </c>
      <c r="AE462" s="411">
        <f t="shared" si="265"/>
        <v>0</v>
      </c>
      <c r="AF462" s="411">
        <f t="shared" si="265"/>
        <v>0</v>
      </c>
      <c r="AG462" s="411">
        <f t="shared" si="265"/>
        <v>0</v>
      </c>
      <c r="AH462" s="411">
        <f t="shared" si="265"/>
        <v>0</v>
      </c>
      <c r="AI462" s="411">
        <f t="shared" si="265"/>
        <v>0</v>
      </c>
      <c r="AJ462" s="411">
        <f t="shared" si="265"/>
        <v>0</v>
      </c>
      <c r="AK462" s="411">
        <f t="shared" si="265"/>
        <v>0</v>
      </c>
      <c r="AL462" s="411">
        <f t="shared" si="265"/>
        <v>0</v>
      </c>
      <c r="AM462" s="297"/>
    </row>
    <row r="463" spans="1:39" ht="15" outlineLevel="1">
      <c r="A463" s="509"/>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6">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66">AA464</f>
        <v>0</v>
      </c>
      <c r="AB465" s="411">
        <f t="shared" si="266"/>
        <v>0</v>
      </c>
      <c r="AC465" s="411">
        <f t="shared" ref="AC465:AL465" si="267">AC464</f>
        <v>0</v>
      </c>
      <c r="AD465" s="411">
        <f t="shared" si="267"/>
        <v>0</v>
      </c>
      <c r="AE465" s="411">
        <f t="shared" si="267"/>
        <v>0</v>
      </c>
      <c r="AF465" s="411">
        <f t="shared" si="267"/>
        <v>0</v>
      </c>
      <c r="AG465" s="411">
        <f t="shared" si="267"/>
        <v>0</v>
      </c>
      <c r="AH465" s="411">
        <f t="shared" si="267"/>
        <v>0</v>
      </c>
      <c r="AI465" s="411">
        <f t="shared" si="267"/>
        <v>0</v>
      </c>
      <c r="AJ465" s="411">
        <f t="shared" si="267"/>
        <v>0</v>
      </c>
      <c r="AK465" s="411">
        <f t="shared" si="267"/>
        <v>0</v>
      </c>
      <c r="AL465" s="411">
        <f t="shared" si="267"/>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6">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68">AA467</f>
        <v>0</v>
      </c>
      <c r="AB468" s="411">
        <f t="shared" si="268"/>
        <v>0</v>
      </c>
      <c r="AC468" s="411">
        <f t="shared" ref="AC468:AL468" si="269">AC467</f>
        <v>0</v>
      </c>
      <c r="AD468" s="411">
        <f t="shared" si="269"/>
        <v>0</v>
      </c>
      <c r="AE468" s="411">
        <f t="shared" si="269"/>
        <v>0</v>
      </c>
      <c r="AF468" s="411">
        <f t="shared" si="269"/>
        <v>0</v>
      </c>
      <c r="AG468" s="411">
        <f t="shared" si="269"/>
        <v>0</v>
      </c>
      <c r="AH468" s="411">
        <f t="shared" si="269"/>
        <v>0</v>
      </c>
      <c r="AI468" s="411">
        <f t="shared" si="269"/>
        <v>0</v>
      </c>
      <c r="AJ468" s="411">
        <f t="shared" si="269"/>
        <v>0</v>
      </c>
      <c r="AK468" s="411">
        <f t="shared" si="269"/>
        <v>0</v>
      </c>
      <c r="AL468" s="411">
        <f t="shared" si="26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6">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70">AA470</f>
        <v>0</v>
      </c>
      <c r="AB471" s="411">
        <f t="shared" si="270"/>
        <v>0</v>
      </c>
      <c r="AC471" s="411">
        <f t="shared" ref="AC471:AL471" si="271">AC470</f>
        <v>0</v>
      </c>
      <c r="AD471" s="411">
        <f t="shared" si="271"/>
        <v>0</v>
      </c>
      <c r="AE471" s="411">
        <f t="shared" si="271"/>
        <v>0</v>
      </c>
      <c r="AF471" s="411">
        <f t="shared" si="271"/>
        <v>0</v>
      </c>
      <c r="AG471" s="411">
        <f t="shared" si="271"/>
        <v>0</v>
      </c>
      <c r="AH471" s="411">
        <f t="shared" si="271"/>
        <v>0</v>
      </c>
      <c r="AI471" s="411">
        <f t="shared" si="271"/>
        <v>0</v>
      </c>
      <c r="AJ471" s="411">
        <f t="shared" si="271"/>
        <v>0</v>
      </c>
      <c r="AK471" s="411">
        <f t="shared" si="271"/>
        <v>0</v>
      </c>
      <c r="AL471" s="411">
        <f t="shared" si="27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6">
        <v>22</v>
      </c>
      <c r="B473" s="315" t="s">
        <v>9</v>
      </c>
      <c r="C473" s="291" t="s">
        <v>25</v>
      </c>
      <c r="D473" s="295">
        <v>0</v>
      </c>
      <c r="E473" s="295">
        <v>0</v>
      </c>
      <c r="F473" s="295">
        <v>0</v>
      </c>
      <c r="G473" s="295">
        <v>0</v>
      </c>
      <c r="H473" s="295">
        <v>0</v>
      </c>
      <c r="I473" s="295">
        <v>0</v>
      </c>
      <c r="J473" s="295">
        <v>0</v>
      </c>
      <c r="K473" s="295">
        <v>0</v>
      </c>
      <c r="L473" s="295">
        <v>0</v>
      </c>
      <c r="M473" s="295">
        <v>0</v>
      </c>
      <c r="N473" s="291"/>
      <c r="O473" s="295">
        <v>61.032170000000001</v>
      </c>
      <c r="P473" s="295">
        <v>0</v>
      </c>
      <c r="Q473" s="295">
        <v>0</v>
      </c>
      <c r="R473" s="295">
        <v>0</v>
      </c>
      <c r="S473" s="295">
        <v>0</v>
      </c>
      <c r="T473" s="295">
        <v>0</v>
      </c>
      <c r="U473" s="295">
        <v>0</v>
      </c>
      <c r="V473" s="295">
        <v>0</v>
      </c>
      <c r="W473" s="295">
        <v>0</v>
      </c>
      <c r="X473" s="295">
        <v>0</v>
      </c>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72">AA473</f>
        <v>0</v>
      </c>
      <c r="AB474" s="411">
        <f t="shared" si="272"/>
        <v>0</v>
      </c>
      <c r="AC474" s="411">
        <f t="shared" ref="AC474:AL474" si="273">AC473</f>
        <v>0</v>
      </c>
      <c r="AD474" s="411">
        <f t="shared" si="273"/>
        <v>0</v>
      </c>
      <c r="AE474" s="411">
        <f t="shared" si="273"/>
        <v>0</v>
      </c>
      <c r="AF474" s="411">
        <f t="shared" si="273"/>
        <v>0</v>
      </c>
      <c r="AG474" s="411">
        <f t="shared" si="273"/>
        <v>0</v>
      </c>
      <c r="AH474" s="411">
        <f t="shared" si="273"/>
        <v>0</v>
      </c>
      <c r="AI474" s="411">
        <f t="shared" si="273"/>
        <v>0</v>
      </c>
      <c r="AJ474" s="411">
        <f t="shared" si="273"/>
        <v>0</v>
      </c>
      <c r="AK474" s="411">
        <f t="shared" si="273"/>
        <v>0</v>
      </c>
      <c r="AL474" s="411">
        <f t="shared" si="27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7"/>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6">
        <v>23</v>
      </c>
      <c r="B477" s="315" t="s">
        <v>14</v>
      </c>
      <c r="C477" s="291" t="s">
        <v>25</v>
      </c>
      <c r="D477" s="295">
        <v>53467.600749999998</v>
      </c>
      <c r="E477" s="295">
        <v>53437.707289999998</v>
      </c>
      <c r="F477" s="295">
        <v>47823.898410000002</v>
      </c>
      <c r="G477" s="295">
        <v>45136.56826</v>
      </c>
      <c r="H477" s="295">
        <v>42449.237269999998</v>
      </c>
      <c r="I477" s="295">
        <v>42449.237269999998</v>
      </c>
      <c r="J477" s="295">
        <v>42449.237269999998</v>
      </c>
      <c r="K477" s="295">
        <v>42344.966030000003</v>
      </c>
      <c r="L477" s="295">
        <v>22393.360519999998</v>
      </c>
      <c r="M477" s="295">
        <v>21995.360519999998</v>
      </c>
      <c r="N477" s="291"/>
      <c r="O477" s="295">
        <v>5.0835123040000001</v>
      </c>
      <c r="P477" s="295">
        <v>5.0819772360000002</v>
      </c>
      <c r="Q477" s="295">
        <v>4.7892795890000004</v>
      </c>
      <c r="R477" s="295">
        <v>4.6490710240000004</v>
      </c>
      <c r="S477" s="295">
        <v>4.5088624680000002</v>
      </c>
      <c r="T477" s="295">
        <v>4.5088624680000002</v>
      </c>
      <c r="U477" s="295">
        <v>4.5088624680000002</v>
      </c>
      <c r="V477" s="295">
        <v>4.5088624680000002</v>
      </c>
      <c r="W477" s="295">
        <v>3.468717072</v>
      </c>
      <c r="X477" s="295">
        <v>3.0426170570000002</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f>6521.301971+21423.31706</f>
        <v>27944.619031000002</v>
      </c>
      <c r="E478" s="295">
        <f>6515.701981+21415.10948</f>
        <v>27930.811460999998</v>
      </c>
      <c r="F478" s="295">
        <f>6146.45517+19816.63022</f>
        <v>25963.08539</v>
      </c>
      <c r="G478" s="295">
        <f>5984.231781+19050.22094</f>
        <v>25034.452721000001</v>
      </c>
      <c r="H478" s="295">
        <f>5822.008392+18283.81171</f>
        <v>24105.820102000001</v>
      </c>
      <c r="I478" s="295">
        <f>5258.008392+17732.73118</f>
        <v>22990.739571999999</v>
      </c>
      <c r="J478" s="295">
        <f>5110.008392+17546.80432</f>
        <v>22656.812711999999</v>
      </c>
      <c r="K478" s="295">
        <f>3516.901978+11535.52541</f>
        <v>15052.427388</v>
      </c>
      <c r="L478" s="295">
        <f>3208.901978+11535.52541</f>
        <v>14744.427388</v>
      </c>
      <c r="M478" s="295">
        <f>2908.901978+8928.062744</f>
        <v>11836.964722000001</v>
      </c>
      <c r="N478" s="468"/>
      <c r="O478" s="295">
        <f>1.232767804+3.350365146</f>
        <v>4.5831329500000004</v>
      </c>
      <c r="P478" s="295">
        <f>1.232480236+3.349943675</f>
        <v>4.5824239110000002</v>
      </c>
      <c r="Q478" s="295">
        <f>1.213252038+3.266598769</f>
        <v>4.479850807</v>
      </c>
      <c r="R478" s="295">
        <f>1.204788208+3.226612197</f>
        <v>4.4314004049999998</v>
      </c>
      <c r="S478" s="295">
        <f>1.196324377+3.157899088</f>
        <v>4.3542234650000005</v>
      </c>
      <c r="T478" s="295">
        <f>1.166924377+3.157899088</f>
        <v>4.3248234649999997</v>
      </c>
      <c r="U478" s="295">
        <f>1.166924377+2.844456204</f>
        <v>4.0113805810000001</v>
      </c>
      <c r="V478" s="295">
        <f>1.083931049+2.844456204</f>
        <v>3.9283872530000004</v>
      </c>
      <c r="W478" s="295">
        <f>0.75413104+2.844456204</f>
        <v>3.598587244</v>
      </c>
      <c r="X478" s="295">
        <f>0.717731038+2.528227205</f>
        <v>3.245958243</v>
      </c>
      <c r="Y478" s="411">
        <f>Y477</f>
        <v>1</v>
      </c>
      <c r="Z478" s="411">
        <f>Z477</f>
        <v>0</v>
      </c>
      <c r="AA478" s="411">
        <f t="shared" ref="AA478:AB478" si="274">AA477</f>
        <v>0</v>
      </c>
      <c r="AB478" s="411">
        <f t="shared" si="274"/>
        <v>0</v>
      </c>
      <c r="AC478" s="411">
        <f t="shared" ref="AC478:AL478" si="275">AC477</f>
        <v>0</v>
      </c>
      <c r="AD478" s="411">
        <f t="shared" si="275"/>
        <v>0</v>
      </c>
      <c r="AE478" s="411">
        <f t="shared" si="275"/>
        <v>0</v>
      </c>
      <c r="AF478" s="411">
        <f t="shared" si="275"/>
        <v>0</v>
      </c>
      <c r="AG478" s="411">
        <f t="shared" si="275"/>
        <v>0</v>
      </c>
      <c r="AH478" s="411">
        <f t="shared" si="275"/>
        <v>0</v>
      </c>
      <c r="AI478" s="411">
        <f t="shared" si="275"/>
        <v>0</v>
      </c>
      <c r="AJ478" s="411">
        <f t="shared" si="275"/>
        <v>0</v>
      </c>
      <c r="AK478" s="411">
        <f t="shared" si="275"/>
        <v>0</v>
      </c>
      <c r="AL478" s="411">
        <f t="shared" si="27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7"/>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6">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6"/>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76">AA481</f>
        <v>0</v>
      </c>
      <c r="AB482" s="411">
        <f t="shared" si="276"/>
        <v>0</v>
      </c>
      <c r="AC482" s="411">
        <f t="shared" ref="AC482:AL482" si="277">AC481</f>
        <v>0</v>
      </c>
      <c r="AD482" s="411">
        <f t="shared" si="277"/>
        <v>0</v>
      </c>
      <c r="AE482" s="411">
        <f t="shared" si="277"/>
        <v>0</v>
      </c>
      <c r="AF482" s="411">
        <f t="shared" si="277"/>
        <v>0</v>
      </c>
      <c r="AG482" s="411">
        <f t="shared" si="277"/>
        <v>0</v>
      </c>
      <c r="AH482" s="411">
        <f t="shared" si="277"/>
        <v>0</v>
      </c>
      <c r="AI482" s="411">
        <f t="shared" si="277"/>
        <v>0</v>
      </c>
      <c r="AJ482" s="411">
        <f t="shared" si="277"/>
        <v>0</v>
      </c>
      <c r="AK482" s="411">
        <f t="shared" si="277"/>
        <v>0</v>
      </c>
      <c r="AL482" s="411">
        <f t="shared" si="277"/>
        <v>0</v>
      </c>
      <c r="AM482" s="297"/>
    </row>
    <row r="483" spans="1:39" s="283" customFormat="1" ht="15" outlineLevel="1">
      <c r="A483" s="506"/>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6">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6"/>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78">AA484</f>
        <v>0</v>
      </c>
      <c r="AB485" s="411">
        <f t="shared" si="278"/>
        <v>0</v>
      </c>
      <c r="AC485" s="411">
        <f t="shared" ref="AC485:AL485" si="279">AC484</f>
        <v>0</v>
      </c>
      <c r="AD485" s="411">
        <f t="shared" si="279"/>
        <v>0</v>
      </c>
      <c r="AE485" s="411">
        <f t="shared" si="279"/>
        <v>0</v>
      </c>
      <c r="AF485" s="411">
        <f t="shared" si="279"/>
        <v>0</v>
      </c>
      <c r="AG485" s="411">
        <f t="shared" si="279"/>
        <v>0</v>
      </c>
      <c r="AH485" s="411">
        <f t="shared" si="279"/>
        <v>0</v>
      </c>
      <c r="AI485" s="411">
        <f t="shared" si="279"/>
        <v>0</v>
      </c>
      <c r="AJ485" s="411">
        <f t="shared" si="279"/>
        <v>0</v>
      </c>
      <c r="AK485" s="411">
        <f t="shared" si="279"/>
        <v>0</v>
      </c>
      <c r="AL485" s="411">
        <f t="shared" si="279"/>
        <v>0</v>
      </c>
      <c r="AM485" s="311"/>
    </row>
    <row r="486" spans="1:39" s="283" customFormat="1" ht="15" outlineLevel="1">
      <c r="A486" s="506"/>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7"/>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6">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80">AA488</f>
        <v>0</v>
      </c>
      <c r="AB489" s="411">
        <f t="shared" si="280"/>
        <v>0</v>
      </c>
      <c r="AC489" s="411">
        <f t="shared" ref="AC489:AL489" si="281">AC488</f>
        <v>0</v>
      </c>
      <c r="AD489" s="411">
        <f t="shared" si="281"/>
        <v>0</v>
      </c>
      <c r="AE489" s="411">
        <f t="shared" si="281"/>
        <v>0</v>
      </c>
      <c r="AF489" s="411">
        <f t="shared" si="281"/>
        <v>0</v>
      </c>
      <c r="AG489" s="411">
        <f t="shared" si="281"/>
        <v>0</v>
      </c>
      <c r="AH489" s="411">
        <f t="shared" si="281"/>
        <v>0</v>
      </c>
      <c r="AI489" s="411">
        <f t="shared" si="281"/>
        <v>0</v>
      </c>
      <c r="AJ489" s="411">
        <f t="shared" si="281"/>
        <v>0</v>
      </c>
      <c r="AK489" s="411">
        <f t="shared" si="281"/>
        <v>0</v>
      </c>
      <c r="AL489" s="411">
        <f t="shared" si="281"/>
        <v>0</v>
      </c>
      <c r="AM489" s="306"/>
    </row>
    <row r="490" spans="1:39" ht="15" outlineLevel="1">
      <c r="A490" s="509"/>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6">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82">AA491</f>
        <v>0</v>
      </c>
      <c r="AB492" s="411">
        <f t="shared" si="282"/>
        <v>0</v>
      </c>
      <c r="AC492" s="411">
        <f t="shared" ref="AC492:AL492" si="283">AC491</f>
        <v>0</v>
      </c>
      <c r="AD492" s="411">
        <f t="shared" si="283"/>
        <v>0</v>
      </c>
      <c r="AE492" s="411">
        <f t="shared" si="283"/>
        <v>0</v>
      </c>
      <c r="AF492" s="411">
        <f t="shared" si="283"/>
        <v>0</v>
      </c>
      <c r="AG492" s="411">
        <f t="shared" si="283"/>
        <v>0</v>
      </c>
      <c r="AH492" s="411">
        <f t="shared" si="283"/>
        <v>0</v>
      </c>
      <c r="AI492" s="411">
        <f t="shared" si="283"/>
        <v>0</v>
      </c>
      <c r="AJ492" s="411">
        <f t="shared" si="283"/>
        <v>0</v>
      </c>
      <c r="AK492" s="411">
        <f t="shared" si="283"/>
        <v>0</v>
      </c>
      <c r="AL492" s="411">
        <f t="shared" si="283"/>
        <v>0</v>
      </c>
      <c r="AM492" s="306"/>
    </row>
    <row r="493" spans="1:39" ht="15.75" outlineLevel="1">
      <c r="A493" s="509"/>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6">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84">AA494</f>
        <v>0</v>
      </c>
      <c r="AB495" s="411">
        <f t="shared" si="284"/>
        <v>0</v>
      </c>
      <c r="AC495" s="411">
        <f t="shared" ref="AC495:AL495" si="285">AC494</f>
        <v>0</v>
      </c>
      <c r="AD495" s="411">
        <f t="shared" si="285"/>
        <v>0</v>
      </c>
      <c r="AE495" s="411">
        <f t="shared" si="285"/>
        <v>0</v>
      </c>
      <c r="AF495" s="411">
        <f t="shared" si="285"/>
        <v>0</v>
      </c>
      <c r="AG495" s="411">
        <f t="shared" si="285"/>
        <v>0</v>
      </c>
      <c r="AH495" s="411">
        <f t="shared" si="285"/>
        <v>0</v>
      </c>
      <c r="AI495" s="411">
        <f t="shared" si="285"/>
        <v>0</v>
      </c>
      <c r="AJ495" s="411">
        <f t="shared" si="285"/>
        <v>0</v>
      </c>
      <c r="AK495" s="411">
        <f t="shared" si="285"/>
        <v>0</v>
      </c>
      <c r="AL495" s="411">
        <f t="shared" si="285"/>
        <v>0</v>
      </c>
      <c r="AM495" s="297"/>
    </row>
    <row r="496" spans="1:39" ht="15" outlineLevel="1">
      <c r="A496" s="509"/>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6">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86">Z497</f>
        <v>0</v>
      </c>
      <c r="AA498" s="411">
        <f t="shared" si="286"/>
        <v>0</v>
      </c>
      <c r="AB498" s="411">
        <f t="shared" si="286"/>
        <v>0</v>
      </c>
      <c r="AC498" s="411">
        <f t="shared" ref="AC498:AL498" si="287">AC497</f>
        <v>0</v>
      </c>
      <c r="AD498" s="411">
        <f t="shared" si="287"/>
        <v>0</v>
      </c>
      <c r="AE498" s="411">
        <f t="shared" si="287"/>
        <v>0</v>
      </c>
      <c r="AF498" s="411">
        <f t="shared" si="287"/>
        <v>0</v>
      </c>
      <c r="AG498" s="411">
        <f t="shared" si="287"/>
        <v>0</v>
      </c>
      <c r="AH498" s="411">
        <f t="shared" si="287"/>
        <v>0</v>
      </c>
      <c r="AI498" s="411">
        <f t="shared" si="287"/>
        <v>0</v>
      </c>
      <c r="AJ498" s="411">
        <f t="shared" si="287"/>
        <v>0</v>
      </c>
      <c r="AK498" s="411">
        <f t="shared" si="287"/>
        <v>0</v>
      </c>
      <c r="AL498" s="411">
        <f t="shared" si="287"/>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6">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6"/>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88">Z500</f>
        <v>0</v>
      </c>
      <c r="AA501" s="411">
        <f t="shared" si="288"/>
        <v>0</v>
      </c>
      <c r="AB501" s="411">
        <f t="shared" si="288"/>
        <v>0</v>
      </c>
      <c r="AC501" s="411">
        <f t="shared" ref="AC501:AL501" si="289">AC500</f>
        <v>0</v>
      </c>
      <c r="AD501" s="411">
        <f t="shared" si="289"/>
        <v>0</v>
      </c>
      <c r="AE501" s="411">
        <f t="shared" si="289"/>
        <v>0</v>
      </c>
      <c r="AF501" s="411">
        <f t="shared" si="289"/>
        <v>0</v>
      </c>
      <c r="AG501" s="411">
        <f t="shared" si="289"/>
        <v>0</v>
      </c>
      <c r="AH501" s="411">
        <f t="shared" si="289"/>
        <v>0</v>
      </c>
      <c r="AI501" s="411">
        <f t="shared" si="289"/>
        <v>0</v>
      </c>
      <c r="AJ501" s="411">
        <f t="shared" si="289"/>
        <v>0</v>
      </c>
      <c r="AK501" s="411">
        <f t="shared" si="289"/>
        <v>0</v>
      </c>
      <c r="AL501" s="411">
        <f t="shared" si="289"/>
        <v>0</v>
      </c>
      <c r="AM501" s="297"/>
    </row>
    <row r="502" spans="1:39" s="283" customFormat="1" ht="15" outlineLevel="1">
      <c r="A502" s="506"/>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6"/>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6">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6"/>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90">Z504</f>
        <v>0</v>
      </c>
      <c r="AA505" s="411">
        <f t="shared" si="290"/>
        <v>0</v>
      </c>
      <c r="AB505" s="411">
        <f t="shared" si="290"/>
        <v>0</v>
      </c>
      <c r="AC505" s="411">
        <f t="shared" ref="AC505:AL505" si="291">AC504</f>
        <v>0</v>
      </c>
      <c r="AD505" s="411">
        <f t="shared" si="291"/>
        <v>0</v>
      </c>
      <c r="AE505" s="411">
        <f t="shared" si="291"/>
        <v>0</v>
      </c>
      <c r="AF505" s="411">
        <f t="shared" si="291"/>
        <v>0</v>
      </c>
      <c r="AG505" s="411">
        <f t="shared" si="291"/>
        <v>0</v>
      </c>
      <c r="AH505" s="411">
        <f t="shared" si="291"/>
        <v>0</v>
      </c>
      <c r="AI505" s="411">
        <f t="shared" si="291"/>
        <v>0</v>
      </c>
      <c r="AJ505" s="411">
        <f t="shared" si="291"/>
        <v>0</v>
      </c>
      <c r="AK505" s="411">
        <f t="shared" si="291"/>
        <v>0</v>
      </c>
      <c r="AL505" s="411">
        <f t="shared" si="291"/>
        <v>0</v>
      </c>
      <c r="AM505" s="297"/>
    </row>
    <row r="506" spans="1:39" s="283" customFormat="1" ht="15" outlineLevel="1">
      <c r="A506" s="506"/>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6">
        <v>32</v>
      </c>
      <c r="B507" s="324" t="s">
        <v>492</v>
      </c>
      <c r="C507" s="291" t="s">
        <v>25</v>
      </c>
      <c r="D507" s="295">
        <v>0</v>
      </c>
      <c r="E507" s="295">
        <v>0</v>
      </c>
      <c r="F507" s="295">
        <v>0</v>
      </c>
      <c r="G507" s="295">
        <v>0</v>
      </c>
      <c r="H507" s="295">
        <v>0</v>
      </c>
      <c r="I507" s="295">
        <v>0</v>
      </c>
      <c r="J507" s="295">
        <v>0</v>
      </c>
      <c r="K507" s="295">
        <v>0</v>
      </c>
      <c r="L507" s="295">
        <v>0</v>
      </c>
      <c r="M507" s="295">
        <v>0</v>
      </c>
      <c r="N507" s="295">
        <v>0</v>
      </c>
      <c r="O507" s="295">
        <v>184.98046729999999</v>
      </c>
      <c r="P507" s="295">
        <v>0</v>
      </c>
      <c r="Q507" s="295">
        <v>0</v>
      </c>
      <c r="R507" s="295">
        <v>0</v>
      </c>
      <c r="S507" s="295">
        <v>0</v>
      </c>
      <c r="T507" s="295">
        <v>0</v>
      </c>
      <c r="U507" s="295">
        <v>0</v>
      </c>
      <c r="V507" s="295">
        <v>0</v>
      </c>
      <c r="W507" s="295">
        <v>0</v>
      </c>
      <c r="X507" s="295">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6"/>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92">Z507</f>
        <v>0</v>
      </c>
      <c r="AA508" s="411">
        <f t="shared" si="292"/>
        <v>0</v>
      </c>
      <c r="AB508" s="411">
        <f t="shared" si="292"/>
        <v>0</v>
      </c>
      <c r="AC508" s="411">
        <f t="shared" ref="AC508:AL508" si="293">AC507</f>
        <v>0</v>
      </c>
      <c r="AD508" s="411">
        <f t="shared" si="293"/>
        <v>0</v>
      </c>
      <c r="AE508" s="411">
        <f t="shared" si="293"/>
        <v>0</v>
      </c>
      <c r="AF508" s="411">
        <f t="shared" si="293"/>
        <v>0</v>
      </c>
      <c r="AG508" s="411">
        <f t="shared" si="293"/>
        <v>0</v>
      </c>
      <c r="AH508" s="411">
        <f t="shared" si="293"/>
        <v>0</v>
      </c>
      <c r="AI508" s="411">
        <f t="shared" si="293"/>
        <v>0</v>
      </c>
      <c r="AJ508" s="411">
        <f t="shared" si="293"/>
        <v>0</v>
      </c>
      <c r="AK508" s="411">
        <f t="shared" si="293"/>
        <v>0</v>
      </c>
      <c r="AL508" s="411">
        <f t="shared" si="293"/>
        <v>0</v>
      </c>
      <c r="AM508" s="297"/>
    </row>
    <row r="509" spans="1:39" s="283" customFormat="1" ht="15" outlineLevel="1">
      <c r="A509" s="506"/>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6">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6"/>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B511" si="294">Z510</f>
        <v>0</v>
      </c>
      <c r="AA511" s="411">
        <f t="shared" si="294"/>
        <v>0</v>
      </c>
      <c r="AB511" s="411">
        <f t="shared" si="294"/>
        <v>0</v>
      </c>
      <c r="AC511" s="411">
        <f t="shared" ref="AC511:AK511" si="295">AC510</f>
        <v>0</v>
      </c>
      <c r="AD511" s="411">
        <f t="shared" si="295"/>
        <v>0</v>
      </c>
      <c r="AE511" s="411">
        <f t="shared" si="295"/>
        <v>0</v>
      </c>
      <c r="AF511" s="411">
        <f t="shared" si="295"/>
        <v>0</v>
      </c>
      <c r="AG511" s="411">
        <f t="shared" si="295"/>
        <v>0</v>
      </c>
      <c r="AH511" s="411">
        <f t="shared" si="295"/>
        <v>0</v>
      </c>
      <c r="AI511" s="411">
        <f t="shared" si="295"/>
        <v>0</v>
      </c>
      <c r="AJ511" s="411">
        <f t="shared" si="295"/>
        <v>0</v>
      </c>
      <c r="AK511" s="411">
        <f t="shared" si="29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4142859.4675275567</v>
      </c>
      <c r="E513" s="329">
        <f t="shared" ref="E513:M513" si="296">SUM(E408:E511)</f>
        <v>4095523.836257556</v>
      </c>
      <c r="F513" s="329">
        <f t="shared" si="296"/>
        <v>4002342.7550865565</v>
      </c>
      <c r="G513" s="329">
        <f t="shared" si="296"/>
        <v>3725024.5252636564</v>
      </c>
      <c r="H513" s="329">
        <f t="shared" si="296"/>
        <v>3477011.7468068074</v>
      </c>
      <c r="I513" s="329">
        <f t="shared" si="296"/>
        <v>3463231.9001113898</v>
      </c>
      <c r="J513" s="329">
        <f t="shared" si="296"/>
        <v>3393012.80125139</v>
      </c>
      <c r="K513" s="329">
        <f t="shared" si="296"/>
        <v>3352493.3540373892</v>
      </c>
      <c r="L513" s="329">
        <f t="shared" si="296"/>
        <v>3283101.2105273898</v>
      </c>
      <c r="M513" s="329">
        <f t="shared" si="296"/>
        <v>2944621.3343513906</v>
      </c>
      <c r="N513" s="329"/>
      <c r="O513" s="329">
        <f>SUM(O408:O511)</f>
        <v>1209.7510727670419</v>
      </c>
      <c r="P513" s="329">
        <f t="shared" ref="P513:X513" si="297">SUM(P408:P511)</f>
        <v>866.72183891604209</v>
      </c>
      <c r="Q513" s="329">
        <f t="shared" si="297"/>
        <v>848.70190041304204</v>
      </c>
      <c r="R513" s="329">
        <f t="shared" si="297"/>
        <v>774.12868676504218</v>
      </c>
      <c r="S513" s="329">
        <f t="shared" si="297"/>
        <v>713.50775644055852</v>
      </c>
      <c r="T513" s="329">
        <f t="shared" si="297"/>
        <v>711.61708981300001</v>
      </c>
      <c r="U513" s="329">
        <f t="shared" si="297"/>
        <v>699.31055812900013</v>
      </c>
      <c r="V513" s="329">
        <f t="shared" si="297"/>
        <v>689.92636077700001</v>
      </c>
      <c r="W513" s="329">
        <f t="shared" si="297"/>
        <v>675.57446551200007</v>
      </c>
      <c r="X513" s="329">
        <f t="shared" si="297"/>
        <v>619.21485037700006</v>
      </c>
      <c r="Y513" s="329">
        <f>IF(Y407="kWh",SUMPRODUCT(D408:D511,Y408:Y511))</f>
        <v>665869.57998325652</v>
      </c>
      <c r="Z513" s="329">
        <f>IF(Z407="kWh",SUMPRODUCT(D408:D511,Z408:Z511))</f>
        <v>1037510.8673746749</v>
      </c>
      <c r="AA513" s="329">
        <f>IF(AA407="kW",SUMPRODUCT(N408:N511,O408:O511,AA408:AA511),SUMPRODUCT(D408:D511,AA408:AA511))</f>
        <v>5614.9416602955007</v>
      </c>
      <c r="AB513" s="329">
        <f>IF(AB407="kW",SUMPRODUCT(N408:N511,O408:O511,AB408:AB511),SUMPRODUCT(D408:D511,AB408:AB511))</f>
        <v>543.05840604959997</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1006548.1082931462</v>
      </c>
      <c r="Z514" s="328">
        <f>HLOOKUP(Z406,'2. LRAMVA Threshold'!$B$42:$Q$53,6,FALSE)</f>
        <v>395891.49990205932</v>
      </c>
      <c r="AA514" s="328">
        <f>HLOOKUP(AA406,'2. LRAMVA Threshold'!$B$42:$Q$53,6,FALSE)</f>
        <v>1501.498994124122</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2.2100000000000002E-2</v>
      </c>
      <c r="Z516" s="341">
        <f>HLOOKUP(Z$20,'3.  Distribution Rates'!$C$122:$P$133,6,FALSE)</f>
        <v>1.44E-2</v>
      </c>
      <c r="AA516" s="341">
        <f>HLOOKUP(AA$20,'3.  Distribution Rates'!$C$122:$P$133,6,FALSE)</f>
        <v>2.5684</v>
      </c>
      <c r="AB516" s="341">
        <f>HLOOKUP(AB$20,'3.  Distribution Rates'!$C$122:$P$133,6,FALSE)</f>
        <v>2.7299000000000002</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8791.696346120274</v>
      </c>
      <c r="Z517" s="378">
        <f t="shared" ref="Z517:AL517" si="298">Z137*Z516</f>
        <v>6790.9363890185487</v>
      </c>
      <c r="AA517" s="378">
        <f t="shared" si="298"/>
        <v>19608.091750995856</v>
      </c>
      <c r="AB517" s="378">
        <f t="shared" si="298"/>
        <v>5043.279068070945</v>
      </c>
      <c r="AC517" s="378">
        <f t="shared" si="298"/>
        <v>0</v>
      </c>
      <c r="AD517" s="378">
        <f t="shared" si="298"/>
        <v>0</v>
      </c>
      <c r="AE517" s="378">
        <f t="shared" si="298"/>
        <v>0</v>
      </c>
      <c r="AF517" s="378">
        <f t="shared" si="298"/>
        <v>0</v>
      </c>
      <c r="AG517" s="378">
        <f t="shared" si="298"/>
        <v>0</v>
      </c>
      <c r="AH517" s="378">
        <f t="shared" si="298"/>
        <v>0</v>
      </c>
      <c r="AI517" s="378">
        <f t="shared" si="298"/>
        <v>0</v>
      </c>
      <c r="AJ517" s="378">
        <f t="shared" si="298"/>
        <v>0</v>
      </c>
      <c r="AK517" s="378">
        <f t="shared" si="298"/>
        <v>0</v>
      </c>
      <c r="AL517" s="378">
        <f t="shared" si="298"/>
        <v>0</v>
      </c>
      <c r="AM517" s="626">
        <f>SUM(Y517:AL517)</f>
        <v>40234.003554205621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6783.464730883421</v>
      </c>
      <c r="Z518" s="378">
        <f t="shared" ref="Z518:AL518" si="299">Z266*Z516</f>
        <v>6434.5911040459951</v>
      </c>
      <c r="AA518" s="378">
        <f t="shared" si="299"/>
        <v>2019.9712817757732</v>
      </c>
      <c r="AB518" s="378">
        <f t="shared" si="299"/>
        <v>3516.6020668677174</v>
      </c>
      <c r="AC518" s="378">
        <f t="shared" si="299"/>
        <v>0</v>
      </c>
      <c r="AD518" s="378">
        <f t="shared" si="299"/>
        <v>0</v>
      </c>
      <c r="AE518" s="378">
        <f t="shared" si="299"/>
        <v>0</v>
      </c>
      <c r="AF518" s="378">
        <f t="shared" si="299"/>
        <v>0</v>
      </c>
      <c r="AG518" s="378">
        <f t="shared" si="299"/>
        <v>0</v>
      </c>
      <c r="AH518" s="378">
        <f t="shared" si="299"/>
        <v>0</v>
      </c>
      <c r="AI518" s="378">
        <f t="shared" si="299"/>
        <v>0</v>
      </c>
      <c r="AJ518" s="378">
        <f t="shared" si="299"/>
        <v>0</v>
      </c>
      <c r="AK518" s="378">
        <f t="shared" si="299"/>
        <v>0</v>
      </c>
      <c r="AL518" s="378">
        <f t="shared" si="299"/>
        <v>0</v>
      </c>
      <c r="AM518" s="626">
        <f>SUM(Y518:AL518)</f>
        <v>18754.629183572906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6144.7757473841857</v>
      </c>
      <c r="Z519" s="378">
        <f t="shared" ref="Z519:AL519" si="300">Z395*Z516</f>
        <v>7492.9835847375089</v>
      </c>
      <c r="AA519" s="378">
        <f t="shared" si="300"/>
        <v>4681.2664058810005</v>
      </c>
      <c r="AB519" s="378">
        <f t="shared" si="300"/>
        <v>7691.429127371407</v>
      </c>
      <c r="AC519" s="378">
        <f t="shared" si="300"/>
        <v>0</v>
      </c>
      <c r="AD519" s="378">
        <f t="shared" si="300"/>
        <v>0</v>
      </c>
      <c r="AE519" s="378">
        <f t="shared" si="300"/>
        <v>0</v>
      </c>
      <c r="AF519" s="378">
        <f t="shared" si="300"/>
        <v>0</v>
      </c>
      <c r="AG519" s="378">
        <f t="shared" si="300"/>
        <v>0</v>
      </c>
      <c r="AH519" s="378">
        <f t="shared" si="300"/>
        <v>0</v>
      </c>
      <c r="AI519" s="378">
        <f t="shared" si="300"/>
        <v>0</v>
      </c>
      <c r="AJ519" s="378">
        <f t="shared" si="300"/>
        <v>0</v>
      </c>
      <c r="AK519" s="378">
        <f t="shared" si="300"/>
        <v>0</v>
      </c>
      <c r="AL519" s="378">
        <f t="shared" si="300"/>
        <v>0</v>
      </c>
      <c r="AM519" s="626">
        <f>SUM(Y519:AL519)</f>
        <v>26010.454865374104</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14715.71771762997</v>
      </c>
      <c r="Z520" s="378">
        <f t="shared" ref="Z520:AK520" si="301">Z513*Z516</f>
        <v>14940.156490195317</v>
      </c>
      <c r="AA520" s="378">
        <f t="shared" si="301"/>
        <v>14421.416160302964</v>
      </c>
      <c r="AB520" s="378">
        <f t="shared" si="301"/>
        <v>1482.495142674803</v>
      </c>
      <c r="AC520" s="378">
        <f t="shared" si="301"/>
        <v>0</v>
      </c>
      <c r="AD520" s="378">
        <f t="shared" si="301"/>
        <v>0</v>
      </c>
      <c r="AE520" s="378">
        <f t="shared" si="301"/>
        <v>0</v>
      </c>
      <c r="AF520" s="378">
        <f t="shared" si="301"/>
        <v>0</v>
      </c>
      <c r="AG520" s="378">
        <f t="shared" si="301"/>
        <v>0</v>
      </c>
      <c r="AH520" s="378">
        <f t="shared" si="301"/>
        <v>0</v>
      </c>
      <c r="AI520" s="378">
        <f>AI513*AI516</f>
        <v>0</v>
      </c>
      <c r="AJ520" s="378">
        <f t="shared" si="301"/>
        <v>0</v>
      </c>
      <c r="AK520" s="378">
        <f t="shared" si="301"/>
        <v>0</v>
      </c>
      <c r="AL520" s="378">
        <f>AL513*AL516</f>
        <v>0</v>
      </c>
      <c r="AM520" s="626">
        <f>SUM(Y520:AL520)</f>
        <v>45559.785510803049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36435.654542017852</v>
      </c>
      <c r="Z521" s="346">
        <f t="shared" ref="Z521:AK521" si="302">SUM(Z517:Z520)</f>
        <v>35658.66756799737</v>
      </c>
      <c r="AA521" s="346">
        <f t="shared" si="302"/>
        <v>40730.745598955589</v>
      </c>
      <c r="AB521" s="346">
        <f t="shared" si="302"/>
        <v>17733.805404984872</v>
      </c>
      <c r="AC521" s="346">
        <f t="shared" si="302"/>
        <v>0</v>
      </c>
      <c r="AD521" s="346">
        <f t="shared" si="302"/>
        <v>0</v>
      </c>
      <c r="AE521" s="346">
        <f t="shared" si="302"/>
        <v>0</v>
      </c>
      <c r="AF521" s="346">
        <f t="shared" si="302"/>
        <v>0</v>
      </c>
      <c r="AG521" s="346">
        <f t="shared" si="302"/>
        <v>0</v>
      </c>
      <c r="AH521" s="346">
        <f t="shared" si="302"/>
        <v>0</v>
      </c>
      <c r="AI521" s="346">
        <f t="shared" si="302"/>
        <v>0</v>
      </c>
      <c r="AJ521" s="346">
        <f t="shared" si="302"/>
        <v>0</v>
      </c>
      <c r="AK521" s="346">
        <f t="shared" si="302"/>
        <v>0</v>
      </c>
      <c r="AL521" s="346">
        <f>SUM(AL517:AL520)</f>
        <v>0</v>
      </c>
      <c r="AM521" s="407">
        <f>SUM(AM517:AM520)</f>
        <v>130558.87311395568</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22244.713193278534</v>
      </c>
      <c r="Z522" s="347">
        <f t="shared" ref="Z522:AJ522" si="303">Z514*Z516</f>
        <v>5700.8375985896537</v>
      </c>
      <c r="AA522" s="347">
        <f>AA514*AA516</f>
        <v>3856.450016508395</v>
      </c>
      <c r="AB522" s="347">
        <f t="shared" si="303"/>
        <v>0</v>
      </c>
      <c r="AC522" s="347">
        <f t="shared" si="303"/>
        <v>0</v>
      </c>
      <c r="AD522" s="347">
        <f>AD514*AD516</f>
        <v>0</v>
      </c>
      <c r="AE522" s="347">
        <f t="shared" si="303"/>
        <v>0</v>
      </c>
      <c r="AF522" s="347">
        <f t="shared" si="303"/>
        <v>0</v>
      </c>
      <c r="AG522" s="347">
        <f t="shared" si="303"/>
        <v>0</v>
      </c>
      <c r="AH522" s="347">
        <f t="shared" si="303"/>
        <v>0</v>
      </c>
      <c r="AI522" s="347">
        <f t="shared" si="303"/>
        <v>0</v>
      </c>
      <c r="AJ522" s="347">
        <f t="shared" si="303"/>
        <v>0</v>
      </c>
      <c r="AK522" s="347">
        <f>AK514*AK516</f>
        <v>0</v>
      </c>
      <c r="AL522" s="347">
        <f>AL514*AL516</f>
        <v>0</v>
      </c>
      <c r="AM522" s="407">
        <f>SUM(Y522:AL522)</f>
        <v>31802.000808376582</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98756.872305579091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619023.95111325663</v>
      </c>
      <c r="Z526" s="291">
        <f>SUMPRODUCT(E408:E511,Z408:Z511)</f>
        <v>1037020.864974675</v>
      </c>
      <c r="AA526" s="291">
        <f>IF(AA407="kW",SUMPRODUCT(N408:N511,P408:P511,AA408:AA511),SUMPRODUCT(E408:E511,AA408:AA511))</f>
        <v>5614.9416602955007</v>
      </c>
      <c r="AB526" s="291">
        <f>IF(AB407="kW",SUMPRODUCT(N408:N511,P408:P511,AB408:AB511),SUMPRODUCT(E408:E511,AB408:AB511))</f>
        <v>543.05840604959997</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587225.23444225651</v>
      </c>
      <c r="Z527" s="291">
        <f>SUMPRODUCT(F408:F511,Z408:Z511)</f>
        <v>975638.50047467486</v>
      </c>
      <c r="AA527" s="291">
        <f>IF(AA407="kW",SUMPRODUCT(N408:N511,Q408:Q511,AA408:AA511),SUMPRODUCT(F408:F511,AA408:AA511))</f>
        <v>5614.9416602955007</v>
      </c>
      <c r="AB527" s="291">
        <f>IF(AB407="kW",SUMPRODUCT(N408:N511,Q408:Q511,AB408:AB511),SUMPRODUCT(F408:F511,AB408:AB511))</f>
        <v>536.84962023360004</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583504.86357665644</v>
      </c>
      <c r="Z528" s="291">
        <f>SUMPRODUCT(G408:G511,Z408:Z511)</f>
        <v>844116.48492467497</v>
      </c>
      <c r="AA528" s="291">
        <f>IF(AA407="kW",SUMPRODUCT(N408:N511,R408:R511,AA408:AA511),SUMPRODUCT(G408:G511,AA408:AA511))</f>
        <v>5313.8688476523002</v>
      </c>
      <c r="AB528" s="291">
        <f>IF(AB407="kW",SUMPRODUCT(N408:N511,R408:R511,AB408:AB511),SUMPRODUCT(G408:G511,AB408:AB511))</f>
        <v>420.05782334880001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563688.6567198073</v>
      </c>
      <c r="Z529" s="291">
        <f>SUMPRODUCT(H408:H511,Z408:Z511)</f>
        <v>814821.655474675</v>
      </c>
      <c r="AA529" s="291">
        <f>IF(AA407="kW",SUMPRODUCT(N408:N511,S408:S511,AA408:AA511),SUMPRODUCT(H408:H511,AA408:AA511))</f>
        <v>5086.7611919537394</v>
      </c>
      <c r="AB529" s="291">
        <f>IF(AB407="kW",SUMPRODUCT(N408:N511,S408:S511,AB408:AB511),SUMPRODUCT(H408:H511,AB408:AB511))</f>
        <v>91.188497295360008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549908.81002439</v>
      </c>
      <c r="Z530" s="291">
        <f>SUMPRODUCT(I408:I511,Z408:Z511)</f>
        <v>814821.655474675</v>
      </c>
      <c r="AA530" s="291">
        <f>IF(AA407="kW",SUMPRODUCT(N408:N511,T408:T511,AA408:AA511),SUMPRODUCT(I408:I511,AA408:AA511))</f>
        <v>5086.7611919537394</v>
      </c>
      <c r="AB530" s="291">
        <f>IF(AB407="kW",SUMPRODUCT(N408:N511,T408:T511,AB408:AB511),SUMPRODUCT(I408:I511,AB408:AB511))</f>
        <v>91.188497295360008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549574.88316438999</v>
      </c>
      <c r="Z531" s="326">
        <f>SUMPRODUCT(J408:J511,Z408:Z511)</f>
        <v>793856.103874675</v>
      </c>
      <c r="AA531" s="326">
        <f>IF(AA407="kW",SUMPRODUCT(N408:N511,U408:U511,AA408:AA511),SUMPRODUCT(J408:J511,AA408:AA511))</f>
        <v>4989.4732556081399</v>
      </c>
      <c r="AB531" s="326">
        <f>IF(AB407="kW",SUMPRODUCT(N408:N511,U408:U511,AB408:AB511),SUMPRODUCT(J408:J511,AB408:AB511))</f>
        <v>87.734487720960004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51" fitToHeight="0" orientation="landscape" cellComments="asDisplayed" r:id="rId1"/>
  <headerFooter>
    <oddHeader>&amp;L&amp;G</oddHeader>
    <oddFooter>&amp;R&amp;P of &amp;N</oddFooter>
  </headerFooter>
  <rowBreaks count="3" manualBreakCount="3">
    <brk id="58" max="38" man="1"/>
    <brk id="145" max="38" man="1"/>
    <brk id="403"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2021-08-02T04:00:00+00:00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PMCN44DTZYCH-1935566727-1556</_dlc_DocId>
    <_dlc_DocIdUrl xmlns="f0af1d65-dfd0-4b99-b523-def3a954563f">
      <Url>https://teams.hydroone.com/sites/ra/ra/_layouts/DocIdRedir.aspx?ID=PMCN44DTZYCH-1935566727-1556</Url>
      <Description>PMCN44DTZYCH-1935566727-1556</Description>
    </_dlc_DocIdUrl>
  </documentManagement>
</p:properties>
</file>

<file path=customXml/itemProps1.xml><?xml version="1.0" encoding="utf-8"?>
<ds:datastoreItem xmlns:ds="http://schemas.openxmlformats.org/officeDocument/2006/customXml" ds:itemID="{C3610B0E-1BD0-48B3-8884-04EB43AE4191}"/>
</file>

<file path=customXml/itemProps2.xml><?xml version="1.0" encoding="utf-8"?>
<ds:datastoreItem xmlns:ds="http://schemas.openxmlformats.org/officeDocument/2006/customXml" ds:itemID="{508A7242-50A2-44B9-8F7A-44FAF5675D36}"/>
</file>

<file path=customXml/itemProps3.xml><?xml version="1.0" encoding="utf-8"?>
<ds:datastoreItem xmlns:ds="http://schemas.openxmlformats.org/officeDocument/2006/customXml" ds:itemID="{9DACA992-6DD1-4BCD-8962-9EF064318597}"/>
</file>

<file path=customXml/itemProps4.xml><?xml version="1.0" encoding="utf-8"?>
<ds:datastoreItem xmlns:ds="http://schemas.openxmlformats.org/officeDocument/2006/customXml" ds:itemID="{6E08E3B8-AD42-4209-8CA3-178FCB8B0B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Woodstock LRAM</dc:title>
  <dc:creator>OEB Staff</dc:creator>
  <cp:lastModifiedBy>BUT Judy</cp:lastModifiedBy>
  <cp:lastPrinted>2021-08-24T20:01:08Z</cp:lastPrinted>
  <dcterms:created xsi:type="dcterms:W3CDTF">2012-03-05T18:56:04Z</dcterms:created>
  <dcterms:modified xsi:type="dcterms:W3CDTF">2021-08-25T17:31:07Z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36b7458a-fb7d-40f8-bc6f-d90b5a560b90</vt:lpwstr>
  </property>
</Properties>
</file>