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120" yWindow="-120" windowWidth="29040" windowHeight="15840" tabRatio="874"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r:id="rId12"/>
    <sheet name="8.  Streetlighting" sheetId="85" r:id="rId13"/>
  </sheets>
  <externalReferences>
    <externalReference r:id="rId14"/>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8">'4.  2011-2014 LRAM'!$A$1:$AM$533</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320" i="46" l="1"/>
  <c r="O43" i="45" l="1"/>
  <c r="O36" i="45"/>
  <c r="O29" i="45"/>
  <c r="H169" i="47" l="1"/>
  <c r="H170" i="47"/>
  <c r="H171" i="47"/>
  <c r="H172" i="47"/>
  <c r="H173" i="47"/>
  <c r="H174" i="47"/>
  <c r="H175" i="47"/>
  <c r="H176" i="47"/>
  <c r="H168" i="47"/>
  <c r="H166" i="47"/>
  <c r="H167" i="47"/>
  <c r="H165" i="47"/>
  <c r="C16" i="44" l="1"/>
  <c r="C15" i="44"/>
  <c r="J43" i="45"/>
  <c r="I43" i="45"/>
  <c r="H43" i="45"/>
  <c r="G43" i="45"/>
  <c r="F43" i="45"/>
  <c r="E43" i="45"/>
  <c r="D43" i="45"/>
  <c r="J36" i="45"/>
  <c r="I36" i="45"/>
  <c r="H36" i="45"/>
  <c r="G36" i="45"/>
  <c r="F36" i="45"/>
  <c r="E36" i="45"/>
  <c r="D36" i="45"/>
  <c r="J29" i="45"/>
  <c r="I29" i="45"/>
  <c r="H29" i="45"/>
  <c r="G29" i="45"/>
  <c r="F29" i="45"/>
  <c r="E29" i="45"/>
  <c r="D29" i="45"/>
  <c r="J22" i="45"/>
  <c r="I22" i="45"/>
  <c r="H22" i="45"/>
  <c r="G22" i="45"/>
  <c r="F22" i="45"/>
  <c r="E22" i="45"/>
  <c r="D22" i="45"/>
  <c r="AB193" i="79" l="1"/>
  <c r="AA193" i="79"/>
  <c r="Z193" i="79"/>
  <c r="Y193" i="79"/>
  <c r="AB190" i="79"/>
  <c r="AA190" i="79"/>
  <c r="Z190" i="79"/>
  <c r="Y190" i="79"/>
  <c r="AB187" i="79"/>
  <c r="AA187" i="79"/>
  <c r="Z187" i="79"/>
  <c r="Y187" i="79"/>
  <c r="AB184" i="79"/>
  <c r="AA184" i="79"/>
  <c r="Z184" i="79"/>
  <c r="Y184" i="79"/>
  <c r="AB181" i="79"/>
  <c r="AA181" i="79"/>
  <c r="Z181" i="79"/>
  <c r="Y181" i="79"/>
  <c r="AB178" i="79"/>
  <c r="AA178" i="79"/>
  <c r="Z178" i="79"/>
  <c r="Y178" i="79"/>
  <c r="AB175" i="79"/>
  <c r="AA175" i="79"/>
  <c r="Z175" i="79"/>
  <c r="Y175" i="79"/>
  <c r="AB172" i="79"/>
  <c r="AA172" i="79"/>
  <c r="Z172" i="79"/>
  <c r="Y172" i="79"/>
  <c r="AB169" i="79"/>
  <c r="AA169" i="79"/>
  <c r="Z169" i="79"/>
  <c r="Y169" i="79"/>
  <c r="AB166" i="79"/>
  <c r="AA166" i="79"/>
  <c r="Z166" i="79"/>
  <c r="Y166" i="79"/>
  <c r="AB163" i="79"/>
  <c r="AA163" i="79"/>
  <c r="Z163" i="79"/>
  <c r="Y163" i="79"/>
  <c r="AB160" i="79"/>
  <c r="AA160" i="79"/>
  <c r="Z160" i="79"/>
  <c r="Y160" i="79"/>
  <c r="AB157" i="79"/>
  <c r="AA157" i="79"/>
  <c r="Z157" i="79"/>
  <c r="Y157" i="79"/>
  <c r="AB154" i="79"/>
  <c r="AA154" i="79"/>
  <c r="Z154" i="79"/>
  <c r="Y154" i="79"/>
  <c r="AB150" i="79"/>
  <c r="AA150" i="79"/>
  <c r="Z150" i="79"/>
  <c r="Y150" i="79"/>
  <c r="AB147" i="79"/>
  <c r="AA147" i="79"/>
  <c r="Z147" i="79"/>
  <c r="Y147" i="79"/>
  <c r="AB144" i="79"/>
  <c r="AA144" i="79"/>
  <c r="Z144" i="79"/>
  <c r="Y144" i="79"/>
  <c r="AB140" i="79"/>
  <c r="AA140" i="79"/>
  <c r="Z140" i="79"/>
  <c r="Y140" i="79"/>
  <c r="AB137" i="79"/>
  <c r="AA137" i="79"/>
  <c r="Z137" i="79"/>
  <c r="Y137" i="79"/>
  <c r="AB134" i="79"/>
  <c r="AA134" i="79"/>
  <c r="Z134" i="79"/>
  <c r="Y134" i="79"/>
  <c r="AB131" i="79"/>
  <c r="AA131" i="79"/>
  <c r="Z131" i="79"/>
  <c r="Y131" i="79"/>
  <c r="AB128" i="79"/>
  <c r="AA128" i="79"/>
  <c r="Z128" i="79"/>
  <c r="Y128" i="79"/>
  <c r="AB125" i="79"/>
  <c r="AA125" i="79"/>
  <c r="Z125" i="79"/>
  <c r="Y125" i="79"/>
  <c r="AB122" i="79"/>
  <c r="AA122" i="79"/>
  <c r="Z122" i="79"/>
  <c r="Y122" i="79"/>
  <c r="AB119" i="79"/>
  <c r="AA119" i="79"/>
  <c r="Z119" i="79"/>
  <c r="Y119" i="79"/>
  <c r="AB115" i="79"/>
  <c r="AA115" i="79"/>
  <c r="Z115" i="79"/>
  <c r="Y115" i="79"/>
  <c r="AB112" i="79"/>
  <c r="AA112" i="79"/>
  <c r="Z112" i="79"/>
  <c r="Y112" i="79"/>
  <c r="AB109" i="79"/>
  <c r="AA109" i="79"/>
  <c r="Z109" i="79"/>
  <c r="Y109" i="79"/>
  <c r="AB106" i="79"/>
  <c r="AA106" i="79"/>
  <c r="Z106" i="79"/>
  <c r="Y106" i="79"/>
  <c r="AB101" i="79"/>
  <c r="AA101" i="79"/>
  <c r="Z101" i="79"/>
  <c r="Y101" i="79"/>
  <c r="AB98" i="79"/>
  <c r="AA98" i="79"/>
  <c r="Z98" i="79"/>
  <c r="Y98" i="79"/>
  <c r="AB95" i="79"/>
  <c r="AA95" i="79"/>
  <c r="Z95" i="79"/>
  <c r="Y95" i="79"/>
  <c r="AB92" i="79"/>
  <c r="AA92" i="79"/>
  <c r="Z92" i="79"/>
  <c r="Y92" i="79"/>
  <c r="AB88" i="79"/>
  <c r="AA88" i="79"/>
  <c r="Z88" i="79"/>
  <c r="Y88" i="79"/>
  <c r="AB85" i="79"/>
  <c r="AA85" i="79"/>
  <c r="Z85" i="79"/>
  <c r="Y85" i="79"/>
  <c r="AB81" i="79"/>
  <c r="AA81" i="79"/>
  <c r="Z81" i="79"/>
  <c r="Y81" i="79"/>
  <c r="AB77" i="79"/>
  <c r="AA77" i="79"/>
  <c r="Z77" i="79"/>
  <c r="Y77" i="79"/>
  <c r="AB74" i="79"/>
  <c r="AA74" i="79"/>
  <c r="Z74" i="79"/>
  <c r="Y74" i="79"/>
  <c r="AB71" i="79"/>
  <c r="AA71" i="79"/>
  <c r="Z71" i="79"/>
  <c r="Y71" i="79"/>
  <c r="AB67" i="79"/>
  <c r="AA67" i="79"/>
  <c r="Z67" i="79"/>
  <c r="Y67" i="79"/>
  <c r="AB64" i="79"/>
  <c r="AA64" i="79"/>
  <c r="Z64" i="79"/>
  <c r="Y64" i="79"/>
  <c r="AB61" i="79"/>
  <c r="AA61" i="79"/>
  <c r="Z61" i="79"/>
  <c r="Y61" i="79"/>
  <c r="AB58" i="79"/>
  <c r="AA58" i="79"/>
  <c r="Z58" i="79"/>
  <c r="Y58" i="79"/>
  <c r="AB55" i="79"/>
  <c r="AA55" i="79"/>
  <c r="Z55" i="79"/>
  <c r="Y55" i="79"/>
  <c r="AB51" i="79"/>
  <c r="AA51" i="79"/>
  <c r="Z51" i="79"/>
  <c r="Y51" i="79"/>
  <c r="AB48" i="79"/>
  <c r="AA48" i="79"/>
  <c r="Z48" i="79"/>
  <c r="Y48" i="79"/>
  <c r="AB45" i="79"/>
  <c r="AA45" i="79"/>
  <c r="Z45" i="79"/>
  <c r="Y45" i="79"/>
  <c r="AB42" i="79"/>
  <c r="AA42" i="79"/>
  <c r="Z42" i="79"/>
  <c r="Y42" i="79"/>
  <c r="AB39" i="79"/>
  <c r="AA39" i="79"/>
  <c r="Z39" i="79"/>
  <c r="Y39" i="79"/>
  <c r="J17" i="45"/>
  <c r="J23" i="45" s="1"/>
  <c r="I17" i="45"/>
  <c r="I44" i="45" s="1"/>
  <c r="H17" i="45"/>
  <c r="H23" i="45" s="1"/>
  <c r="G17" i="45"/>
  <c r="G30" i="45" s="1"/>
  <c r="F17" i="45"/>
  <c r="F44" i="45" s="1"/>
  <c r="E17" i="45"/>
  <c r="E30" i="45" s="1"/>
  <c r="D17" i="45"/>
  <c r="F37" i="45" l="1"/>
  <c r="H37" i="45"/>
  <c r="F30" i="45"/>
  <c r="G44" i="45"/>
  <c r="H30" i="45"/>
  <c r="I23" i="45"/>
  <c r="G23" i="45"/>
  <c r="E44" i="45"/>
  <c r="I37" i="45"/>
  <c r="H44" i="45"/>
  <c r="I30" i="45"/>
  <c r="G37" i="45"/>
  <c r="E23" i="45"/>
  <c r="F23" i="45"/>
  <c r="E37" i="45"/>
  <c r="J37" i="45"/>
  <c r="J30" i="45"/>
  <c r="J44" i="45"/>
  <c r="AB511" i="46"/>
  <c r="AA511" i="46"/>
  <c r="Z511" i="46"/>
  <c r="Y511" i="46"/>
  <c r="AB508" i="46"/>
  <c r="AA508" i="46"/>
  <c r="Z508" i="46"/>
  <c r="Y508" i="46"/>
  <c r="AB505" i="46"/>
  <c r="AA505" i="46"/>
  <c r="Z505" i="46"/>
  <c r="Y505" i="46"/>
  <c r="AB501" i="46"/>
  <c r="AA501" i="46"/>
  <c r="Z501" i="46"/>
  <c r="Y501" i="46"/>
  <c r="AB498" i="46"/>
  <c r="AA498" i="46"/>
  <c r="Z498" i="46"/>
  <c r="Y498" i="46"/>
  <c r="AB495" i="46"/>
  <c r="AA495" i="46"/>
  <c r="Z495" i="46"/>
  <c r="Y495" i="46"/>
  <c r="AB492" i="46"/>
  <c r="AA492" i="46"/>
  <c r="Z492" i="46"/>
  <c r="Y492" i="46"/>
  <c r="AB489" i="46"/>
  <c r="AA489" i="46"/>
  <c r="Z489" i="46"/>
  <c r="Y489" i="46"/>
  <c r="AB485" i="46"/>
  <c r="AA485" i="46"/>
  <c r="Z485" i="46"/>
  <c r="Y485" i="46"/>
  <c r="AB482" i="46"/>
  <c r="AA482" i="46"/>
  <c r="Z482" i="46"/>
  <c r="Y482" i="46"/>
  <c r="AB478" i="46"/>
  <c r="AA478" i="46"/>
  <c r="Z478" i="46"/>
  <c r="Y478" i="46"/>
  <c r="AB474" i="46"/>
  <c r="AA474" i="46"/>
  <c r="Z474" i="46"/>
  <c r="Y474" i="46"/>
  <c r="AB471" i="46"/>
  <c r="AA471" i="46"/>
  <c r="Z471" i="46"/>
  <c r="Y471" i="46"/>
  <c r="AB468" i="46"/>
  <c r="AA468" i="46"/>
  <c r="Z468" i="46"/>
  <c r="Y468" i="46"/>
  <c r="AB465" i="46"/>
  <c r="AA465" i="46"/>
  <c r="Z465" i="46"/>
  <c r="Y465" i="46"/>
  <c r="AB462" i="46"/>
  <c r="AA462" i="46"/>
  <c r="Z462" i="46"/>
  <c r="Y462" i="46"/>
  <c r="AB458" i="46"/>
  <c r="AA458" i="46"/>
  <c r="Z458" i="46"/>
  <c r="Y458" i="46"/>
  <c r="AB455" i="46"/>
  <c r="AA455" i="46"/>
  <c r="Z455" i="46"/>
  <c r="Y455" i="46"/>
  <c r="AB452" i="46"/>
  <c r="AA452" i="46"/>
  <c r="Z452" i="46"/>
  <c r="Y452" i="46"/>
  <c r="AB449" i="46"/>
  <c r="AA449" i="46"/>
  <c r="Z449" i="46"/>
  <c r="Y449" i="46"/>
  <c r="AB446" i="46"/>
  <c r="AA446" i="46"/>
  <c r="Z446" i="46"/>
  <c r="Y446" i="46"/>
  <c r="AB443" i="46"/>
  <c r="AA443" i="46"/>
  <c r="Z443" i="46"/>
  <c r="Y443" i="46"/>
  <c r="AB440" i="46"/>
  <c r="AA440" i="46"/>
  <c r="Z440" i="46"/>
  <c r="Y440" i="46"/>
  <c r="AB437" i="46"/>
  <c r="AA437" i="46"/>
  <c r="Z437" i="46"/>
  <c r="Y437" i="46"/>
  <c r="AB433" i="46"/>
  <c r="AA433" i="46"/>
  <c r="Z433" i="46"/>
  <c r="Y433" i="46"/>
  <c r="AB430" i="46"/>
  <c r="AA430" i="46"/>
  <c r="Z430" i="46"/>
  <c r="Y430" i="46"/>
  <c r="AB427" i="46"/>
  <c r="AA427" i="46"/>
  <c r="Z427" i="46"/>
  <c r="Y427" i="46"/>
  <c r="AB424" i="46"/>
  <c r="AA424" i="46"/>
  <c r="Z424" i="46"/>
  <c r="Y424" i="46"/>
  <c r="AB421" i="46"/>
  <c r="AA421" i="46"/>
  <c r="Z421" i="46"/>
  <c r="Y421" i="46"/>
  <c r="AB418" i="46"/>
  <c r="AA418" i="46"/>
  <c r="Z418" i="46"/>
  <c r="Y418" i="46"/>
  <c r="AB415" i="46"/>
  <c r="AA415" i="46"/>
  <c r="Z415" i="46"/>
  <c r="Y415" i="46"/>
  <c r="AB412" i="46"/>
  <c r="AA412" i="46"/>
  <c r="Z412" i="46"/>
  <c r="Y412" i="46"/>
  <c r="AB409" i="46"/>
  <c r="AA409" i="46"/>
  <c r="Z409" i="46"/>
  <c r="Y409" i="46"/>
  <c r="AB382" i="46"/>
  <c r="AA382" i="46"/>
  <c r="Z382" i="46"/>
  <c r="Y382" i="46"/>
  <c r="AB379" i="46"/>
  <c r="AA379" i="46"/>
  <c r="Z379" i="46"/>
  <c r="Y379" i="46"/>
  <c r="AB376" i="46"/>
  <c r="AA376" i="46"/>
  <c r="Z376" i="46"/>
  <c r="Y376" i="46"/>
  <c r="AB372" i="46"/>
  <c r="AA372" i="46"/>
  <c r="Z372" i="46"/>
  <c r="Y372" i="46"/>
  <c r="AB369" i="46"/>
  <c r="AA369" i="46"/>
  <c r="Z369" i="46"/>
  <c r="Y369" i="46"/>
  <c r="AB366" i="46"/>
  <c r="AA366" i="46"/>
  <c r="Z366" i="46"/>
  <c r="Y366" i="46"/>
  <c r="AB363" i="46"/>
  <c r="AA363" i="46"/>
  <c r="Z363" i="46"/>
  <c r="Y363" i="46"/>
  <c r="AB360" i="46"/>
  <c r="AA360" i="46"/>
  <c r="Z360" i="46"/>
  <c r="Y360" i="46"/>
  <c r="AB356" i="46"/>
  <c r="AA356" i="46"/>
  <c r="Z356" i="46"/>
  <c r="Y356" i="46"/>
  <c r="AB353" i="46"/>
  <c r="AA353" i="46"/>
  <c r="Z353" i="46"/>
  <c r="Y353" i="46"/>
  <c r="AB349" i="46"/>
  <c r="AA349" i="46"/>
  <c r="Z349" i="46"/>
  <c r="Y349" i="46"/>
  <c r="AB345" i="46"/>
  <c r="AA345" i="46"/>
  <c r="Z345" i="46"/>
  <c r="Y345" i="46"/>
  <c r="AB342" i="46"/>
  <c r="AA342" i="46"/>
  <c r="Z342" i="46"/>
  <c r="Y342" i="46"/>
  <c r="AB339" i="46"/>
  <c r="AA339" i="46"/>
  <c r="Z339" i="46"/>
  <c r="Y339" i="46"/>
  <c r="AB336" i="46"/>
  <c r="AA336" i="46"/>
  <c r="Z336" i="46"/>
  <c r="Y336" i="46"/>
  <c r="AB333" i="46"/>
  <c r="AA333" i="46"/>
  <c r="Z333" i="46"/>
  <c r="Y333" i="46"/>
  <c r="AB329" i="46"/>
  <c r="AA329" i="46"/>
  <c r="Z329" i="46"/>
  <c r="Y329" i="46"/>
  <c r="AB326" i="46"/>
  <c r="AA326" i="46"/>
  <c r="Z326" i="46"/>
  <c r="Y326" i="46"/>
  <c r="AB323" i="46"/>
  <c r="AA323" i="46"/>
  <c r="Z323" i="46"/>
  <c r="Y323" i="46"/>
  <c r="AB320" i="46"/>
  <c r="AA320" i="46"/>
  <c r="Z320" i="46"/>
  <c r="AB317" i="46"/>
  <c r="AA317" i="46"/>
  <c r="Z317" i="46"/>
  <c r="Y317" i="46"/>
  <c r="AB314" i="46"/>
  <c r="AA314" i="46"/>
  <c r="Z314" i="46"/>
  <c r="Y314" i="46"/>
  <c r="AB311" i="46"/>
  <c r="AA311" i="46"/>
  <c r="Z311" i="46"/>
  <c r="Y311" i="46"/>
  <c r="AB308" i="46"/>
  <c r="AA308" i="46"/>
  <c r="Z308" i="46"/>
  <c r="Y308" i="46"/>
  <c r="AB304" i="46"/>
  <c r="AA304" i="46"/>
  <c r="Z304" i="46"/>
  <c r="Y304" i="46"/>
  <c r="AB301" i="46"/>
  <c r="AA301" i="46"/>
  <c r="Z301" i="46"/>
  <c r="Y301" i="46"/>
  <c r="AB298" i="46"/>
  <c r="AA298" i="46"/>
  <c r="Z298" i="46"/>
  <c r="Y298" i="46"/>
  <c r="AB295" i="46"/>
  <c r="AA295" i="46"/>
  <c r="Z295" i="46"/>
  <c r="Y295" i="46"/>
  <c r="AB292" i="46"/>
  <c r="AA292" i="46"/>
  <c r="Z292" i="46"/>
  <c r="Y292" i="46"/>
  <c r="AB289" i="46"/>
  <c r="AA289" i="46"/>
  <c r="Z289" i="46"/>
  <c r="Y289" i="46"/>
  <c r="AB286" i="46"/>
  <c r="AA286" i="46"/>
  <c r="Z286" i="46"/>
  <c r="Y286" i="46"/>
  <c r="AB283" i="46"/>
  <c r="AA283" i="46"/>
  <c r="Z283" i="46"/>
  <c r="Y283" i="46"/>
  <c r="AB280" i="46"/>
  <c r="AA280" i="46"/>
  <c r="Z280" i="46"/>
  <c r="Y280" i="46"/>
  <c r="AB253" i="46"/>
  <c r="AA253" i="46"/>
  <c r="Z253" i="46"/>
  <c r="Y253" i="46"/>
  <c r="AB250" i="46"/>
  <c r="AA250" i="46"/>
  <c r="Z250" i="46"/>
  <c r="Y250" i="46"/>
  <c r="AB247" i="46"/>
  <c r="AA247" i="46"/>
  <c r="Z247" i="46"/>
  <c r="Y247" i="46"/>
  <c r="AB243" i="46"/>
  <c r="AA243" i="46"/>
  <c r="Z243" i="46"/>
  <c r="Y243" i="46"/>
  <c r="AB240" i="46"/>
  <c r="AA240" i="46"/>
  <c r="Z240" i="46"/>
  <c r="Y240" i="46"/>
  <c r="AB237" i="46"/>
  <c r="AA237" i="46"/>
  <c r="Z237" i="46"/>
  <c r="Y237" i="46"/>
  <c r="AB234" i="46"/>
  <c r="AA234" i="46"/>
  <c r="Z234" i="46"/>
  <c r="Y234" i="46"/>
  <c r="AB231" i="46"/>
  <c r="AA231" i="46"/>
  <c r="Z231" i="46"/>
  <c r="Y231" i="46"/>
  <c r="AB227" i="46"/>
  <c r="AA227" i="46"/>
  <c r="Z227" i="46"/>
  <c r="Y227" i="46"/>
  <c r="AB224" i="46"/>
  <c r="AA224" i="46"/>
  <c r="Z224" i="46"/>
  <c r="Y224" i="46"/>
  <c r="AB220" i="46"/>
  <c r="AA220" i="46"/>
  <c r="Z220" i="46"/>
  <c r="Y220" i="46"/>
  <c r="AB216" i="46"/>
  <c r="AA216" i="46"/>
  <c r="Z216" i="46"/>
  <c r="Y216" i="46"/>
  <c r="AB213" i="46"/>
  <c r="AA213" i="46"/>
  <c r="Z213" i="46"/>
  <c r="Y213" i="46"/>
  <c r="AB210" i="46"/>
  <c r="AA210" i="46"/>
  <c r="Z210" i="46"/>
  <c r="Y210" i="46"/>
  <c r="AB207" i="46"/>
  <c r="AA207" i="46"/>
  <c r="Z207" i="46"/>
  <c r="Y207" i="46"/>
  <c r="AB204" i="46"/>
  <c r="AA204" i="46"/>
  <c r="Z204" i="46"/>
  <c r="Y204" i="46"/>
  <c r="AB200" i="46"/>
  <c r="AA200" i="46"/>
  <c r="Z200" i="46"/>
  <c r="Y200" i="46"/>
  <c r="AB197" i="46"/>
  <c r="AA197" i="46"/>
  <c r="Z197" i="46"/>
  <c r="Y197" i="46"/>
  <c r="AB194" i="46"/>
  <c r="AA194" i="46"/>
  <c r="Z194" i="46"/>
  <c r="Y194" i="46"/>
  <c r="AB191" i="46"/>
  <c r="AA191" i="46"/>
  <c r="Z191" i="46"/>
  <c r="Y191" i="46"/>
  <c r="AB188" i="46"/>
  <c r="AA188" i="46"/>
  <c r="Z188" i="46"/>
  <c r="Y188" i="46"/>
  <c r="AB185" i="46"/>
  <c r="AA185" i="46"/>
  <c r="Z185" i="46"/>
  <c r="Y185" i="46"/>
  <c r="AB182" i="46"/>
  <c r="AA182" i="46"/>
  <c r="Z182" i="46"/>
  <c r="Y182" i="46"/>
  <c r="AB179" i="46"/>
  <c r="AA179" i="46"/>
  <c r="Z179" i="46"/>
  <c r="Y179" i="46"/>
  <c r="AB175" i="46"/>
  <c r="AA175" i="46"/>
  <c r="Z175" i="46"/>
  <c r="Y175" i="46"/>
  <c r="AB172" i="46"/>
  <c r="AA172" i="46"/>
  <c r="Z172" i="46"/>
  <c r="Y172" i="46"/>
  <c r="AB169" i="46"/>
  <c r="AA169" i="46"/>
  <c r="Z169" i="46"/>
  <c r="Y169" i="46"/>
  <c r="AB166" i="46"/>
  <c r="AA166" i="46"/>
  <c r="Z166" i="46"/>
  <c r="Y166" i="46"/>
  <c r="AB163" i="46"/>
  <c r="AA163" i="46"/>
  <c r="Z163" i="46"/>
  <c r="Y163" i="46"/>
  <c r="AB160" i="46"/>
  <c r="AA160" i="46"/>
  <c r="Z160" i="46"/>
  <c r="Y160" i="46"/>
  <c r="AB157" i="46"/>
  <c r="AA157" i="46"/>
  <c r="Z157" i="46"/>
  <c r="Y157" i="46"/>
  <c r="AB154" i="46"/>
  <c r="AA154" i="46"/>
  <c r="Z154" i="46"/>
  <c r="Y154" i="46"/>
  <c r="AB151" i="46"/>
  <c r="AA151" i="46"/>
  <c r="Z151" i="46"/>
  <c r="Y151" i="46"/>
  <c r="AB125" i="46"/>
  <c r="AA125" i="46"/>
  <c r="Z125" i="46"/>
  <c r="Y125" i="46"/>
  <c r="AB122" i="46"/>
  <c r="AA122" i="46"/>
  <c r="Z122" i="46"/>
  <c r="Y122" i="46"/>
  <c r="AB119" i="46"/>
  <c r="AA119" i="46"/>
  <c r="Z119" i="46"/>
  <c r="Y119" i="46"/>
  <c r="AB115" i="46"/>
  <c r="AA115" i="46"/>
  <c r="Z115" i="46"/>
  <c r="Y115" i="46"/>
  <c r="AB112" i="46"/>
  <c r="AA112" i="46"/>
  <c r="Z112" i="46"/>
  <c r="Y112" i="46"/>
  <c r="AB109" i="46"/>
  <c r="AA109" i="46"/>
  <c r="Z109" i="46"/>
  <c r="Y109" i="46"/>
  <c r="AB106" i="46"/>
  <c r="AA106" i="46"/>
  <c r="Z106" i="46"/>
  <c r="Y106" i="46"/>
  <c r="AB103" i="46"/>
  <c r="AA103" i="46"/>
  <c r="Z103" i="46"/>
  <c r="Y103" i="46"/>
  <c r="AB99" i="46"/>
  <c r="AA99" i="46"/>
  <c r="Z99" i="46"/>
  <c r="Y99" i="46"/>
  <c r="AB96" i="46"/>
  <c r="AA96" i="46"/>
  <c r="Z96" i="46"/>
  <c r="Y96" i="46"/>
  <c r="AB92" i="46"/>
  <c r="AA92" i="46"/>
  <c r="Z92" i="46"/>
  <c r="Y92" i="46"/>
  <c r="AB88" i="46"/>
  <c r="AA88" i="46"/>
  <c r="Z88" i="46"/>
  <c r="Y88" i="46"/>
  <c r="AB85" i="46"/>
  <c r="AA85" i="46"/>
  <c r="Z85" i="46"/>
  <c r="Y85" i="46"/>
  <c r="AB82" i="46"/>
  <c r="AA82" i="46"/>
  <c r="Z82" i="46"/>
  <c r="Y82" i="46"/>
  <c r="AB79" i="46"/>
  <c r="AA79" i="46"/>
  <c r="Z79" i="46"/>
  <c r="Y79" i="46"/>
  <c r="AB76" i="46"/>
  <c r="AA76" i="46"/>
  <c r="Z76" i="46"/>
  <c r="Y76" i="46"/>
  <c r="AB72" i="46"/>
  <c r="AA72" i="46"/>
  <c r="Z72" i="46"/>
  <c r="Y72" i="46"/>
  <c r="AB69" i="46"/>
  <c r="AA69" i="46"/>
  <c r="Z69" i="46"/>
  <c r="Y69" i="46"/>
  <c r="AB66" i="46"/>
  <c r="AA66" i="46"/>
  <c r="Z66" i="46"/>
  <c r="Y66" i="46"/>
  <c r="AB63" i="46"/>
  <c r="AA63" i="46"/>
  <c r="Z63" i="46"/>
  <c r="Y63" i="46"/>
  <c r="AB60" i="46"/>
  <c r="AA60" i="46"/>
  <c r="Z60" i="46"/>
  <c r="Y60" i="46"/>
  <c r="AB57" i="46"/>
  <c r="AA57" i="46"/>
  <c r="Z57" i="46"/>
  <c r="Y57" i="46"/>
  <c r="AB54" i="46"/>
  <c r="AA54" i="46"/>
  <c r="Z54" i="46"/>
  <c r="Y54" i="46"/>
  <c r="AB51" i="46"/>
  <c r="AA51" i="46"/>
  <c r="Z51" i="46"/>
  <c r="Y51" i="46"/>
  <c r="AB47" i="46"/>
  <c r="AA47" i="46"/>
  <c r="Z47" i="46"/>
  <c r="Y47" i="46"/>
  <c r="AB44" i="46"/>
  <c r="AA44" i="46"/>
  <c r="Z44" i="46"/>
  <c r="Y44" i="46"/>
  <c r="AB41" i="46"/>
  <c r="AA41" i="46"/>
  <c r="Z41" i="46"/>
  <c r="Y41" i="46"/>
  <c r="AB38" i="46"/>
  <c r="AA38" i="46"/>
  <c r="Z38" i="46"/>
  <c r="Y38" i="46"/>
  <c r="AB35" i="46"/>
  <c r="AA35" i="46"/>
  <c r="Z35" i="46"/>
  <c r="Y35" i="46"/>
  <c r="AB32" i="46"/>
  <c r="AA32" i="46"/>
  <c r="Z32" i="46"/>
  <c r="Y32" i="46"/>
  <c r="AB29" i="46"/>
  <c r="AA29" i="46"/>
  <c r="Z29" i="46"/>
  <c r="Y29" i="46"/>
  <c r="AB26" i="46"/>
  <c r="AA26" i="46"/>
  <c r="Z26" i="46"/>
  <c r="Y26" i="46"/>
  <c r="AB23" i="46"/>
  <c r="AA23" i="46"/>
  <c r="Z23" i="46"/>
  <c r="Y23" i="46"/>
  <c r="P195" i="79" l="1"/>
  <c r="Q195" i="79"/>
  <c r="R195" i="79"/>
  <c r="S195" i="79"/>
  <c r="T195" i="79"/>
  <c r="U195" i="79"/>
  <c r="V195" i="79"/>
  <c r="W195" i="79"/>
  <c r="X195" i="79"/>
  <c r="E195" i="79"/>
  <c r="F195" i="79"/>
  <c r="G195" i="79"/>
  <c r="H195" i="79"/>
  <c r="I195" i="79"/>
  <c r="J195" i="79"/>
  <c r="K195" i="79"/>
  <c r="L195" i="79"/>
  <c r="M195" i="79"/>
  <c r="P513" i="46"/>
  <c r="Q513" i="46"/>
  <c r="R513" i="46"/>
  <c r="S513" i="46"/>
  <c r="T513" i="46"/>
  <c r="U513" i="46"/>
  <c r="V513" i="46"/>
  <c r="W513" i="46"/>
  <c r="X513" i="46"/>
  <c r="E513" i="46"/>
  <c r="F513" i="46"/>
  <c r="G513" i="46"/>
  <c r="H513" i="46"/>
  <c r="I513" i="46"/>
  <c r="J513" i="46"/>
  <c r="K513" i="46"/>
  <c r="L513" i="46"/>
  <c r="M513" i="46"/>
  <c r="P384" i="46"/>
  <c r="Q384" i="46"/>
  <c r="R384" i="46"/>
  <c r="S384" i="46"/>
  <c r="T384" i="46"/>
  <c r="U384" i="46"/>
  <c r="V384" i="46"/>
  <c r="W384" i="46"/>
  <c r="X384" i="46"/>
  <c r="E384" i="46"/>
  <c r="F384" i="46"/>
  <c r="G384" i="46"/>
  <c r="H384" i="46"/>
  <c r="I384" i="46"/>
  <c r="J384" i="46"/>
  <c r="K384" i="46"/>
  <c r="L384" i="46"/>
  <c r="M384" i="46"/>
  <c r="P255" i="46"/>
  <c r="Q255" i="46"/>
  <c r="R255" i="46"/>
  <c r="S255" i="46"/>
  <c r="T255" i="46"/>
  <c r="U255" i="46"/>
  <c r="V255" i="46"/>
  <c r="W255" i="46"/>
  <c r="X255" i="46"/>
  <c r="E255" i="46"/>
  <c r="F255" i="46"/>
  <c r="G255" i="46"/>
  <c r="H255" i="46"/>
  <c r="I255" i="46"/>
  <c r="J255" i="46"/>
  <c r="K255" i="46"/>
  <c r="L255" i="46"/>
  <c r="M255" i="46"/>
  <c r="P127" i="46" l="1"/>
  <c r="Q127" i="46"/>
  <c r="R127" i="46"/>
  <c r="S127" i="46"/>
  <c r="T127" i="46"/>
  <c r="U127" i="46"/>
  <c r="V127" i="46"/>
  <c r="W127" i="46"/>
  <c r="X127" i="46"/>
  <c r="E127" i="46"/>
  <c r="F127" i="46"/>
  <c r="G127" i="46"/>
  <c r="H127" i="46"/>
  <c r="I127" i="46"/>
  <c r="J127" i="46"/>
  <c r="K127" i="46"/>
  <c r="L127" i="46"/>
  <c r="M127" i="46"/>
  <c r="M437" i="46" l="1"/>
  <c r="L437" i="46"/>
  <c r="K437" i="46"/>
  <c r="J437" i="46"/>
  <c r="I437" i="46"/>
  <c r="H437" i="46"/>
  <c r="G437" i="46"/>
  <c r="F437" i="46"/>
  <c r="E437" i="46"/>
  <c r="D437" i="46"/>
  <c r="O427" i="46"/>
  <c r="M478" i="46"/>
  <c r="L478" i="46"/>
  <c r="K478" i="46"/>
  <c r="J478" i="46"/>
  <c r="I478" i="46"/>
  <c r="H478" i="46"/>
  <c r="G478" i="46"/>
  <c r="F478" i="46"/>
  <c r="E478" i="46"/>
  <c r="D478" i="46"/>
  <c r="X478" i="46"/>
  <c r="W478" i="46"/>
  <c r="V478" i="46"/>
  <c r="U478" i="46"/>
  <c r="T478" i="46"/>
  <c r="S478" i="46"/>
  <c r="R478" i="46"/>
  <c r="Q478" i="46"/>
  <c r="P478" i="46"/>
  <c r="O478" i="46"/>
  <c r="G408" i="46"/>
  <c r="E408" i="46"/>
  <c r="F408" i="46"/>
  <c r="D408" i="46"/>
  <c r="R408" i="46"/>
  <c r="P408" i="46"/>
  <c r="Q408" i="46"/>
  <c r="O408" i="46"/>
  <c r="E446" i="46"/>
  <c r="F446" i="46"/>
  <c r="G446" i="46"/>
  <c r="H446" i="46"/>
  <c r="I446" i="46"/>
  <c r="J446" i="46"/>
  <c r="K446" i="46"/>
  <c r="L446" i="46"/>
  <c r="M446" i="46"/>
  <c r="D446" i="46"/>
  <c r="P446" i="46"/>
  <c r="Q446" i="46"/>
  <c r="R446" i="46"/>
  <c r="S446" i="46"/>
  <c r="T446" i="46"/>
  <c r="U446" i="46"/>
  <c r="V446" i="46"/>
  <c r="W446" i="46"/>
  <c r="X446" i="46"/>
  <c r="O446" i="46"/>
  <c r="Q449" i="46"/>
  <c r="E449" i="46"/>
  <c r="F449" i="46"/>
  <c r="D449" i="46"/>
  <c r="P449" i="46"/>
  <c r="O449" i="46"/>
  <c r="H279" i="46"/>
  <c r="G279" i="46"/>
  <c r="E279" i="46"/>
  <c r="F279" i="46"/>
  <c r="D279" i="46"/>
  <c r="S279" i="46"/>
  <c r="R279" i="46"/>
  <c r="P279" i="46"/>
  <c r="Q279" i="46"/>
  <c r="O279" i="46"/>
  <c r="AD1110" i="79" l="1"/>
  <c r="AC1110" i="79"/>
  <c r="AM953" i="79" l="1"/>
  <c r="AM956" i="79"/>
  <c r="AM959" i="79"/>
  <c r="AM962" i="79"/>
  <c r="AM965" i="79"/>
  <c r="AM969" i="79"/>
  <c r="AM972" i="79"/>
  <c r="AM975" i="79"/>
  <c r="AM978" i="79"/>
  <c r="AM981" i="79"/>
  <c r="AM985" i="79"/>
  <c r="AM988" i="79"/>
  <c r="AM991" i="79"/>
  <c r="AM995" i="79"/>
  <c r="AM999" i="79"/>
  <c r="AM1002" i="79"/>
  <c r="AM1006" i="79"/>
  <c r="AM1009" i="79"/>
  <c r="AM1012" i="79"/>
  <c r="AM1015" i="79"/>
  <c r="AM1020" i="79"/>
  <c r="AM1023" i="79"/>
  <c r="AM1026" i="79"/>
  <c r="AM1029" i="79"/>
  <c r="AM1033" i="79"/>
  <c r="AM1036" i="79"/>
  <c r="AM1039" i="79"/>
  <c r="AM1042" i="79"/>
  <c r="AM1045" i="79"/>
  <c r="AM1048" i="79"/>
  <c r="AM1051" i="79"/>
  <c r="AM1054" i="79"/>
  <c r="AM1058" i="79"/>
  <c r="AM1061" i="79"/>
  <c r="AM1064" i="79"/>
  <c r="AM1068" i="79"/>
  <c r="AM1071" i="79"/>
  <c r="AM1074" i="79"/>
  <c r="AM1077" i="79"/>
  <c r="AM1080" i="79"/>
  <c r="AM1083" i="79"/>
  <c r="AM1086" i="79"/>
  <c r="AM1089" i="79"/>
  <c r="AM1092" i="79"/>
  <c r="AM1095" i="79"/>
  <c r="AM1098" i="79"/>
  <c r="AM1101" i="79"/>
  <c r="AM1104" i="79"/>
  <c r="AM1107" i="79"/>
  <c r="H161" i="47" l="1"/>
  <c r="H160" i="47"/>
  <c r="H159" i="47"/>
  <c r="H158" i="47"/>
  <c r="H157" i="47"/>
  <c r="H156" i="47"/>
  <c r="H155" i="47"/>
  <c r="H154" i="47"/>
  <c r="H153" i="47"/>
  <c r="P27" i="85" l="1"/>
  <c r="P49" i="85" s="1"/>
  <c r="C28" i="85" s="1"/>
  <c r="K27" i="85"/>
  <c r="K49" i="85" s="1"/>
  <c r="C27" i="85" s="1"/>
  <c r="D28" i="85" l="1"/>
  <c r="F28" i="85" s="1"/>
  <c r="F39" i="85" s="1"/>
  <c r="I50" i="44" l="1"/>
  <c r="H50" i="44"/>
  <c r="G50" i="44"/>
  <c r="F50" i="44"/>
  <c r="E50" i="44"/>
  <c r="D50" i="44"/>
  <c r="N184" i="79" l="1"/>
  <c r="O927" i="79" l="1"/>
  <c r="AM139" i="79" l="1"/>
  <c r="Q46" i="44"/>
  <c r="P46" i="44"/>
  <c r="O46" i="44"/>
  <c r="N46" i="44"/>
  <c r="M46" i="44"/>
  <c r="L46" i="44"/>
  <c r="K46" i="44"/>
  <c r="J46" i="44"/>
  <c r="I46" i="44"/>
  <c r="H46" i="44"/>
  <c r="O1110" i="79" l="1"/>
  <c r="O744" i="79"/>
  <c r="O561" i="79"/>
  <c r="O378" i="79"/>
  <c r="O195" i="79"/>
  <c r="O513" i="46"/>
  <c r="O127" i="46"/>
  <c r="D195" i="79"/>
  <c r="N620" i="79" l="1"/>
  <c r="N437" i="79"/>
  <c r="N254" i="79"/>
  <c r="N71" i="79"/>
  <c r="Q52"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1043" i="79" l="1"/>
  <c r="Z1043" i="79"/>
  <c r="Y1030" i="79"/>
  <c r="Y1027" i="79"/>
  <c r="AD1000" i="79"/>
  <c r="Z1000" i="79"/>
  <c r="Y1000" i="79"/>
  <c r="Y1007"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AM87" i="79"/>
  <c r="AL88" i="79"/>
  <c r="AK88" i="79"/>
  <c r="AJ88" i="79"/>
  <c r="AI88" i="79"/>
  <c r="AH88" i="79"/>
  <c r="AG88" i="79"/>
  <c r="AF88" i="79"/>
  <c r="AE88" i="79"/>
  <c r="AD88" i="79"/>
  <c r="AC88" i="79"/>
  <c r="AM80" i="79"/>
  <c r="AL85" i="79"/>
  <c r="AK85" i="79"/>
  <c r="AJ85" i="79"/>
  <c r="AI85" i="79"/>
  <c r="AH85" i="79"/>
  <c r="AG85" i="79"/>
  <c r="AF85" i="79"/>
  <c r="AE85" i="79"/>
  <c r="AD85" i="79"/>
  <c r="AC85" i="79"/>
  <c r="AM84" i="79"/>
  <c r="AD81"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AC498" i="46"/>
  <c r="AD498" i="46"/>
  <c r="AE498" i="46"/>
  <c r="AF498" i="46"/>
  <c r="AG498" i="46"/>
  <c r="AH498" i="46"/>
  <c r="AI498" i="46"/>
  <c r="AJ498" i="46"/>
  <c r="AK498" i="46"/>
  <c r="AL498" i="46"/>
  <c r="AC501" i="46"/>
  <c r="AD501" i="46"/>
  <c r="AE501" i="46"/>
  <c r="AF501" i="46"/>
  <c r="AG501" i="46"/>
  <c r="AH501" i="46"/>
  <c r="AI501" i="46"/>
  <c r="AJ501" i="46"/>
  <c r="AK501" i="46"/>
  <c r="AL501" i="46"/>
  <c r="AC505" i="46"/>
  <c r="AD505" i="46"/>
  <c r="AE505" i="46"/>
  <c r="AF505" i="46"/>
  <c r="AG505" i="46"/>
  <c r="AH505" i="46"/>
  <c r="AI505" i="46"/>
  <c r="AJ505" i="46"/>
  <c r="AK505" i="46"/>
  <c r="AL505" i="46"/>
  <c r="AC508" i="46"/>
  <c r="AD508" i="46"/>
  <c r="AE508" i="46"/>
  <c r="AF508" i="46"/>
  <c r="AG508" i="46"/>
  <c r="AH508" i="46"/>
  <c r="AI508" i="46"/>
  <c r="AJ508" i="46"/>
  <c r="AK508" i="46"/>
  <c r="AL508" i="46"/>
  <c r="AC511" i="46"/>
  <c r="AD511" i="46"/>
  <c r="AE511" i="46"/>
  <c r="AF511" i="46"/>
  <c r="AG511" i="46"/>
  <c r="AH511" i="46"/>
  <c r="AI511" i="46"/>
  <c r="AJ511" i="46"/>
  <c r="AK511"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AC369" i="46"/>
  <c r="AD369" i="46"/>
  <c r="AE369" i="46"/>
  <c r="AF369" i="46"/>
  <c r="AG369" i="46"/>
  <c r="AH369" i="46"/>
  <c r="AI369" i="46"/>
  <c r="AJ369" i="46"/>
  <c r="AK369" i="46"/>
  <c r="AL369" i="46"/>
  <c r="AC372" i="46"/>
  <c r="AD372" i="46"/>
  <c r="AE372" i="46"/>
  <c r="AF372" i="46"/>
  <c r="AG372" i="46"/>
  <c r="AH372" i="46"/>
  <c r="AI372" i="46"/>
  <c r="AJ372" i="46"/>
  <c r="AK372" i="46"/>
  <c r="AL372" i="46"/>
  <c r="AC376" i="46"/>
  <c r="AD376" i="46"/>
  <c r="AE376" i="46"/>
  <c r="AF376" i="46"/>
  <c r="AG376" i="46"/>
  <c r="AH376" i="46"/>
  <c r="AI376" i="46"/>
  <c r="AJ376" i="46"/>
  <c r="AK376" i="46"/>
  <c r="AL376" i="46"/>
  <c r="AC379" i="46"/>
  <c r="AD379" i="46"/>
  <c r="AE379" i="46"/>
  <c r="AF379" i="46"/>
  <c r="AG379" i="46"/>
  <c r="AH379" i="46"/>
  <c r="AI379" i="46"/>
  <c r="AJ379" i="46"/>
  <c r="AK379" i="46"/>
  <c r="AL379" i="46"/>
  <c r="AC382" i="46"/>
  <c r="AD382" i="46"/>
  <c r="AE382" i="46"/>
  <c r="AF382" i="46"/>
  <c r="AG382" i="46"/>
  <c r="AH382" i="46"/>
  <c r="AI382" i="46"/>
  <c r="AJ382" i="46"/>
  <c r="AK382" i="46"/>
  <c r="AM249" i="46"/>
  <c r="AM246" i="46"/>
  <c r="AM242" i="46"/>
  <c r="AC240" i="46"/>
  <c r="AD240" i="46"/>
  <c r="AE240" i="46"/>
  <c r="AF240" i="46"/>
  <c r="AG240" i="46"/>
  <c r="AH240" i="46"/>
  <c r="AI240" i="46"/>
  <c r="AJ240" i="46"/>
  <c r="AK240" i="46"/>
  <c r="AL240" i="46"/>
  <c r="AC243" i="46"/>
  <c r="AD243" i="46"/>
  <c r="AE243" i="46"/>
  <c r="AF243" i="46"/>
  <c r="AG243" i="46"/>
  <c r="AH243" i="46"/>
  <c r="AI243" i="46"/>
  <c r="AJ243" i="46"/>
  <c r="AK243" i="46"/>
  <c r="AL243" i="46"/>
  <c r="AC247" i="46"/>
  <c r="AD247" i="46"/>
  <c r="AE247" i="46"/>
  <c r="AF247" i="46"/>
  <c r="AG247" i="46"/>
  <c r="AH247" i="46"/>
  <c r="AI247" i="46"/>
  <c r="AJ247" i="46"/>
  <c r="AK247" i="46"/>
  <c r="AL247" i="46"/>
  <c r="AC250" i="46"/>
  <c r="AD250" i="46"/>
  <c r="AE250" i="46"/>
  <c r="AF250" i="46"/>
  <c r="AG250" i="46"/>
  <c r="AH250" i="46"/>
  <c r="AI250" i="46"/>
  <c r="AJ250" i="46"/>
  <c r="AK250" i="46"/>
  <c r="AL250" i="46"/>
  <c r="AC253" i="46"/>
  <c r="AD253" i="46"/>
  <c r="AE253" i="46"/>
  <c r="AF253" i="46"/>
  <c r="AG253" i="46"/>
  <c r="AH253" i="46"/>
  <c r="AI253" i="46"/>
  <c r="AJ253" i="46"/>
  <c r="AK253" i="46"/>
  <c r="AL253"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AC125" i="46"/>
  <c r="AD125" i="46"/>
  <c r="AE125" i="46"/>
  <c r="AF125" i="46"/>
  <c r="AG125" i="46"/>
  <c r="AH125" i="46"/>
  <c r="AI125" i="46"/>
  <c r="AJ125" i="46"/>
  <c r="AK125" i="46"/>
  <c r="AL125" i="46"/>
  <c r="AM121" i="46"/>
  <c r="AC122" i="46"/>
  <c r="AD122" i="46"/>
  <c r="AE122" i="46"/>
  <c r="AF122" i="46"/>
  <c r="AG122" i="46"/>
  <c r="AH122" i="46"/>
  <c r="AI122" i="46"/>
  <c r="AJ122" i="46"/>
  <c r="AK122" i="46"/>
  <c r="AL122" i="46"/>
  <c r="AM118" i="46"/>
  <c r="AC119" i="46"/>
  <c r="AD119" i="46"/>
  <c r="AE119" i="46"/>
  <c r="AF119" i="46"/>
  <c r="AG119" i="46"/>
  <c r="AH119" i="46"/>
  <c r="AI119" i="46"/>
  <c r="AJ119" i="46"/>
  <c r="AK119" i="46"/>
  <c r="AL119"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AC115" i="46" l="1"/>
  <c r="AD115" i="46"/>
  <c r="AE115" i="46"/>
  <c r="AF115" i="46"/>
  <c r="AG115" i="46"/>
  <c r="AH115" i="46"/>
  <c r="AI115" i="46"/>
  <c r="AJ115" i="46"/>
  <c r="AK115" i="46"/>
  <c r="AL115" i="46"/>
  <c r="AL109" i="46"/>
  <c r="AL112" i="46"/>
  <c r="AC112" i="46"/>
  <c r="AD112" i="46"/>
  <c r="AE112" i="46"/>
  <c r="AF112" i="46"/>
  <c r="AG112" i="46"/>
  <c r="AH112" i="46"/>
  <c r="AI112" i="46"/>
  <c r="AJ112" i="46"/>
  <c r="AK112" i="46"/>
  <c r="AL77" i="79" l="1"/>
  <c r="AK77" i="79"/>
  <c r="AJ77" i="79"/>
  <c r="AI77" i="79"/>
  <c r="AH77" i="79"/>
  <c r="AG77" i="79"/>
  <c r="AF77" i="79"/>
  <c r="AE77" i="79"/>
  <c r="AD77" i="79"/>
  <c r="AC77" i="79"/>
  <c r="N77" i="79"/>
  <c r="AL98" i="79"/>
  <c r="AK98" i="79"/>
  <c r="AJ98" i="79"/>
  <c r="AI98" i="79"/>
  <c r="AH98" i="79"/>
  <c r="AG98" i="79"/>
  <c r="AF98" i="79"/>
  <c r="AE98" i="79"/>
  <c r="AD98" i="79"/>
  <c r="AC98" i="79"/>
  <c r="AL92" i="79"/>
  <c r="AK92" i="79"/>
  <c r="AJ92" i="79"/>
  <c r="AI92" i="79"/>
  <c r="AH92" i="79"/>
  <c r="AG92" i="79"/>
  <c r="AF92" i="79"/>
  <c r="AE92" i="79"/>
  <c r="AD92" i="79"/>
  <c r="AC92" i="79"/>
  <c r="AL485" i="46"/>
  <c r="AK485" i="46"/>
  <c r="AJ485" i="46"/>
  <c r="AI485" i="46"/>
  <c r="AH485" i="46"/>
  <c r="AG485" i="46"/>
  <c r="AF485" i="46"/>
  <c r="AE485" i="46"/>
  <c r="AD485" i="46"/>
  <c r="AC485" i="46"/>
  <c r="AL482" i="46"/>
  <c r="AK482" i="46"/>
  <c r="AJ482" i="46"/>
  <c r="AI482" i="46"/>
  <c r="AH482" i="46"/>
  <c r="AG482" i="46"/>
  <c r="AF482" i="46"/>
  <c r="AE482" i="46"/>
  <c r="AD482" i="46"/>
  <c r="AC482" i="46"/>
  <c r="AL455" i="46"/>
  <c r="AK455" i="46"/>
  <c r="AJ455" i="46"/>
  <c r="AI455" i="46"/>
  <c r="AH455" i="46"/>
  <c r="AG455" i="46"/>
  <c r="AF455" i="46"/>
  <c r="AE455" i="46"/>
  <c r="AD455" i="46"/>
  <c r="AC455" i="46"/>
  <c r="AL452" i="46"/>
  <c r="AK452" i="46"/>
  <c r="AJ452" i="46"/>
  <c r="AI452" i="46"/>
  <c r="AH452" i="46"/>
  <c r="AG452" i="46"/>
  <c r="AF452" i="46"/>
  <c r="AE452" i="46"/>
  <c r="AD452" i="46"/>
  <c r="AC452" i="46"/>
  <c r="AL430" i="46"/>
  <c r="AK430" i="46"/>
  <c r="AJ430" i="46"/>
  <c r="AI430" i="46"/>
  <c r="AH430" i="46"/>
  <c r="AG430" i="46"/>
  <c r="AF430" i="46"/>
  <c r="AE430" i="46"/>
  <c r="AD430" i="46"/>
  <c r="AC430" i="46"/>
  <c r="AL356" i="46"/>
  <c r="AK356" i="46"/>
  <c r="AJ356" i="46"/>
  <c r="AI356" i="46"/>
  <c r="AH356" i="46"/>
  <c r="AG356" i="46"/>
  <c r="AF356" i="46"/>
  <c r="AE356" i="46"/>
  <c r="AD356" i="46"/>
  <c r="AC356" i="46"/>
  <c r="AL353" i="46"/>
  <c r="AK353" i="46"/>
  <c r="AJ353" i="46"/>
  <c r="AI353" i="46"/>
  <c r="AH353" i="46"/>
  <c r="AG353" i="46"/>
  <c r="AF353" i="46"/>
  <c r="AE353" i="46"/>
  <c r="AD353" i="46"/>
  <c r="AC353" i="46"/>
  <c r="AL326" i="46"/>
  <c r="AK326" i="46"/>
  <c r="AJ326" i="46"/>
  <c r="AI326" i="46"/>
  <c r="AH326" i="46"/>
  <c r="AG326" i="46"/>
  <c r="AF326" i="46"/>
  <c r="AE326" i="46"/>
  <c r="AD326" i="46"/>
  <c r="AC326" i="46"/>
  <c r="AL323" i="46"/>
  <c r="AK323" i="46"/>
  <c r="AJ323" i="46"/>
  <c r="AI323" i="46"/>
  <c r="AH323" i="46"/>
  <c r="AG323" i="46"/>
  <c r="AF323" i="46"/>
  <c r="AE323" i="46"/>
  <c r="AD323" i="46"/>
  <c r="AC323" i="46"/>
  <c r="AL301" i="46"/>
  <c r="AK301" i="46"/>
  <c r="AJ301" i="46"/>
  <c r="AI301" i="46"/>
  <c r="AH301" i="46"/>
  <c r="AG301" i="46"/>
  <c r="AF301" i="46"/>
  <c r="AE301" i="46"/>
  <c r="AD301" i="46"/>
  <c r="AC301" i="46"/>
  <c r="C31" i="44"/>
  <c r="C30" i="44"/>
  <c r="AL227" i="46"/>
  <c r="AK227" i="46"/>
  <c r="AJ227" i="46"/>
  <c r="AI227" i="46"/>
  <c r="AH227" i="46"/>
  <c r="AG227" i="46"/>
  <c r="AF227" i="46"/>
  <c r="AE227" i="46"/>
  <c r="AD227" i="46"/>
  <c r="AC227" i="46"/>
  <c r="AL224" i="46"/>
  <c r="AK224" i="46"/>
  <c r="AJ224" i="46"/>
  <c r="AI224" i="46"/>
  <c r="AH224" i="46"/>
  <c r="AG224" i="46"/>
  <c r="AF224" i="46"/>
  <c r="AE224" i="46"/>
  <c r="AD224" i="46"/>
  <c r="AC224" i="46"/>
  <c r="AL197" i="46"/>
  <c r="AK197" i="46"/>
  <c r="AJ197" i="46"/>
  <c r="AI197" i="46"/>
  <c r="AH197" i="46"/>
  <c r="AG197" i="46"/>
  <c r="AF197" i="46"/>
  <c r="AE197" i="46"/>
  <c r="AD197" i="46"/>
  <c r="AC197" i="46"/>
  <c r="AL194" i="46"/>
  <c r="AK194" i="46"/>
  <c r="AJ194" i="46"/>
  <c r="AI194" i="46"/>
  <c r="AH194" i="46"/>
  <c r="AG194" i="46"/>
  <c r="AF194" i="46"/>
  <c r="AE194" i="46"/>
  <c r="AD194" i="46"/>
  <c r="AC194" i="46"/>
  <c r="AL172" i="46"/>
  <c r="AK172" i="46"/>
  <c r="AJ172" i="46"/>
  <c r="AI172" i="46"/>
  <c r="AH172" i="46"/>
  <c r="AG172" i="46"/>
  <c r="AF172" i="46"/>
  <c r="AE172" i="46"/>
  <c r="AD172" i="46"/>
  <c r="AC172" i="46"/>
  <c r="AL99" i="46"/>
  <c r="AK99" i="46"/>
  <c r="AJ99" i="46"/>
  <c r="AI99" i="46"/>
  <c r="AH99" i="46"/>
  <c r="AG99" i="46"/>
  <c r="AF99" i="46"/>
  <c r="AE99" i="46"/>
  <c r="AD99" i="46"/>
  <c r="AC99" i="46"/>
  <c r="AL96" i="46"/>
  <c r="AK96" i="46"/>
  <c r="AJ96" i="46"/>
  <c r="AI96" i="46"/>
  <c r="AH96" i="46"/>
  <c r="AG96" i="46"/>
  <c r="AF96" i="46"/>
  <c r="AE96" i="46"/>
  <c r="AD96" i="46"/>
  <c r="AC96" i="46"/>
  <c r="AL69" i="46"/>
  <c r="AK69" i="46"/>
  <c r="AJ69" i="46"/>
  <c r="AI69" i="46"/>
  <c r="AH69" i="46"/>
  <c r="AG69" i="46"/>
  <c r="AF69" i="46"/>
  <c r="AE69" i="46"/>
  <c r="AD69" i="46"/>
  <c r="AC69" i="46"/>
  <c r="AL44" i="46"/>
  <c r="AK44" i="46"/>
  <c r="AJ44" i="46"/>
  <c r="AI44" i="46"/>
  <c r="AH44" i="46"/>
  <c r="AG44" i="46"/>
  <c r="AF44" i="46"/>
  <c r="AE44" i="46"/>
  <c r="AD44" i="46"/>
  <c r="AC44" i="46"/>
  <c r="N144" i="79" l="1"/>
  <c r="N81" i="79"/>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Z576" i="79" s="1"/>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L190" i="79"/>
  <c r="AK190" i="79"/>
  <c r="AJ190" i="79"/>
  <c r="AI190" i="79"/>
  <c r="AH190" i="79"/>
  <c r="AG190" i="79"/>
  <c r="AF190" i="79"/>
  <c r="AE190" i="79"/>
  <c r="AD190" i="79"/>
  <c r="AC190" i="79"/>
  <c r="AL187" i="79"/>
  <c r="AK187" i="79"/>
  <c r="AJ187" i="79"/>
  <c r="AI187" i="79"/>
  <c r="AH187" i="79"/>
  <c r="AG187" i="79"/>
  <c r="AF187" i="79"/>
  <c r="AE187" i="79"/>
  <c r="AD187" i="79"/>
  <c r="AC187" i="79"/>
  <c r="AL184" i="79"/>
  <c r="AK184" i="79"/>
  <c r="AJ184" i="79"/>
  <c r="AI184" i="79"/>
  <c r="AH184" i="79"/>
  <c r="AG184" i="79"/>
  <c r="AF184" i="79"/>
  <c r="AE184" i="79"/>
  <c r="AD184" i="79"/>
  <c r="AC184" i="79"/>
  <c r="AL181" i="79"/>
  <c r="AK181" i="79"/>
  <c r="AJ181" i="79"/>
  <c r="AI181" i="79"/>
  <c r="AH181" i="79"/>
  <c r="AG181" i="79"/>
  <c r="AF181" i="79"/>
  <c r="AE181" i="79"/>
  <c r="AD181" i="79"/>
  <c r="AC181" i="79"/>
  <c r="AL178" i="79"/>
  <c r="AK178" i="79"/>
  <c r="AJ178" i="79"/>
  <c r="AI178" i="79"/>
  <c r="AH178" i="79"/>
  <c r="AG178" i="79"/>
  <c r="AF178" i="79"/>
  <c r="AE178" i="79"/>
  <c r="AD178" i="79"/>
  <c r="AC178" i="79"/>
  <c r="AL175" i="79"/>
  <c r="AK175" i="79"/>
  <c r="AJ175" i="79"/>
  <c r="AI175" i="79"/>
  <c r="AH175" i="79"/>
  <c r="AG175" i="79"/>
  <c r="AF175" i="79"/>
  <c r="AE175" i="79"/>
  <c r="AD175" i="79"/>
  <c r="AC175" i="79"/>
  <c r="AL172" i="79"/>
  <c r="AK172" i="79"/>
  <c r="AJ172" i="79"/>
  <c r="AI172" i="79"/>
  <c r="AH172" i="79"/>
  <c r="AG172" i="79"/>
  <c r="AF172" i="79"/>
  <c r="AE172" i="79"/>
  <c r="AD172" i="79"/>
  <c r="AC172" i="79"/>
  <c r="AL169" i="79"/>
  <c r="AK169" i="79"/>
  <c r="AJ169" i="79"/>
  <c r="AI169" i="79"/>
  <c r="AH169" i="79"/>
  <c r="AG169" i="79"/>
  <c r="AF169" i="79"/>
  <c r="AE169" i="79"/>
  <c r="AD169" i="79"/>
  <c r="AC169" i="79"/>
  <c r="AL166" i="79"/>
  <c r="AK166" i="79"/>
  <c r="AJ166" i="79"/>
  <c r="AI166" i="79"/>
  <c r="AH166" i="79"/>
  <c r="AG166" i="79"/>
  <c r="AF166" i="79"/>
  <c r="AE166" i="79"/>
  <c r="AD166" i="79"/>
  <c r="AC166" i="79"/>
  <c r="AL163" i="79"/>
  <c r="AK163" i="79"/>
  <c r="AJ163" i="79"/>
  <c r="AI163" i="79"/>
  <c r="AH163" i="79"/>
  <c r="AG163" i="79"/>
  <c r="AF163" i="79"/>
  <c r="AE163" i="79"/>
  <c r="AD163" i="79"/>
  <c r="AC163" i="79"/>
  <c r="AL160" i="79"/>
  <c r="AK160" i="79"/>
  <c r="AJ160" i="79"/>
  <c r="AI160" i="79"/>
  <c r="AH160" i="79"/>
  <c r="AG160" i="79"/>
  <c r="AF160" i="79"/>
  <c r="AE160" i="79"/>
  <c r="AD160" i="79"/>
  <c r="AC160" i="79"/>
  <c r="AL157" i="79"/>
  <c r="AK157" i="79"/>
  <c r="AJ157" i="79"/>
  <c r="AI157" i="79"/>
  <c r="AH157" i="79"/>
  <c r="AG157" i="79"/>
  <c r="AF157" i="79"/>
  <c r="AE157" i="79"/>
  <c r="AD157" i="79"/>
  <c r="AC157" i="79"/>
  <c r="AL154" i="79"/>
  <c r="AK154" i="79"/>
  <c r="AJ154" i="79"/>
  <c r="AI154" i="79"/>
  <c r="AH154" i="79"/>
  <c r="AG154" i="79"/>
  <c r="AF154" i="79"/>
  <c r="AE154" i="79"/>
  <c r="AD154" i="79"/>
  <c r="AC154" i="79"/>
  <c r="AL150" i="79"/>
  <c r="AK150" i="79"/>
  <c r="AJ150" i="79"/>
  <c r="AI150" i="79"/>
  <c r="AH150" i="79"/>
  <c r="AG150" i="79"/>
  <c r="AF150" i="79"/>
  <c r="AE150" i="79"/>
  <c r="AD150" i="79"/>
  <c r="AC150" i="79"/>
  <c r="AL147" i="79"/>
  <c r="AK147" i="79"/>
  <c r="AJ147" i="79"/>
  <c r="AI147" i="79"/>
  <c r="AH147" i="79"/>
  <c r="AG147" i="79"/>
  <c r="AF147" i="79"/>
  <c r="AE147" i="79"/>
  <c r="AD147" i="79"/>
  <c r="AC147" i="79"/>
  <c r="AL144" i="79"/>
  <c r="AK144" i="79"/>
  <c r="AJ144" i="79"/>
  <c r="AI144" i="79"/>
  <c r="AH144" i="79"/>
  <c r="AG144" i="79"/>
  <c r="AF144" i="79"/>
  <c r="AE144" i="79"/>
  <c r="AD144" i="79"/>
  <c r="AC144" i="79"/>
  <c r="AL140" i="79"/>
  <c r="AK140" i="79"/>
  <c r="AJ140" i="79"/>
  <c r="AI140" i="79"/>
  <c r="AH140" i="79"/>
  <c r="AG140" i="79"/>
  <c r="AF140" i="79"/>
  <c r="AE140" i="79"/>
  <c r="AD140" i="79"/>
  <c r="AC140" i="79"/>
  <c r="AL137" i="79"/>
  <c r="AK137" i="79"/>
  <c r="AJ137" i="79"/>
  <c r="AI137" i="79"/>
  <c r="AH137" i="79"/>
  <c r="AG137" i="79"/>
  <c r="AF137" i="79"/>
  <c r="AE137" i="79"/>
  <c r="AD137" i="79"/>
  <c r="AC137" i="79"/>
  <c r="AL134" i="79"/>
  <c r="AK134" i="79"/>
  <c r="AJ134" i="79"/>
  <c r="AI134" i="79"/>
  <c r="AH134" i="79"/>
  <c r="AG134" i="79"/>
  <c r="AF134" i="79"/>
  <c r="AE134" i="79"/>
  <c r="AD134" i="79"/>
  <c r="AC134" i="79"/>
  <c r="AL131" i="79"/>
  <c r="AK131" i="79"/>
  <c r="AJ131" i="79"/>
  <c r="AI131" i="79"/>
  <c r="AH131" i="79"/>
  <c r="AG131" i="79"/>
  <c r="AF131" i="79"/>
  <c r="AE131" i="79"/>
  <c r="AD131" i="79"/>
  <c r="AC131" i="79"/>
  <c r="AL128" i="79"/>
  <c r="AK128" i="79"/>
  <c r="AJ128" i="79"/>
  <c r="AI128" i="79"/>
  <c r="AH128" i="79"/>
  <c r="AG128" i="79"/>
  <c r="AF128" i="79"/>
  <c r="AE128" i="79"/>
  <c r="AD128" i="79"/>
  <c r="AC128" i="79"/>
  <c r="AL125" i="79"/>
  <c r="AK125" i="79"/>
  <c r="AJ125" i="79"/>
  <c r="AI125" i="79"/>
  <c r="AH125" i="79"/>
  <c r="AG125" i="79"/>
  <c r="AF125" i="79"/>
  <c r="AE125" i="79"/>
  <c r="AD125" i="79"/>
  <c r="AC125" i="79"/>
  <c r="AL122" i="79"/>
  <c r="AK122" i="79"/>
  <c r="AJ122" i="79"/>
  <c r="AI122" i="79"/>
  <c r="AH122" i="79"/>
  <c r="AG122" i="79"/>
  <c r="AF122" i="79"/>
  <c r="AE122" i="79"/>
  <c r="AD122" i="79"/>
  <c r="AC122" i="79"/>
  <c r="AL119" i="79"/>
  <c r="AK119" i="79"/>
  <c r="AJ119" i="79"/>
  <c r="AI119" i="79"/>
  <c r="AH119" i="79"/>
  <c r="AG119" i="79"/>
  <c r="AF119" i="79"/>
  <c r="AE119" i="79"/>
  <c r="AD119" i="79"/>
  <c r="AC119" i="79"/>
  <c r="AL115" i="79"/>
  <c r="AK115" i="79"/>
  <c r="AJ115" i="79"/>
  <c r="AI115" i="79"/>
  <c r="AH115" i="79"/>
  <c r="AG115" i="79"/>
  <c r="AF115" i="79"/>
  <c r="AE115" i="79"/>
  <c r="AD115" i="79"/>
  <c r="AC115" i="79"/>
  <c r="AL112" i="79"/>
  <c r="AK112" i="79"/>
  <c r="AJ112" i="79"/>
  <c r="AI112" i="79"/>
  <c r="AH112" i="79"/>
  <c r="AG112" i="79"/>
  <c r="AF112" i="79"/>
  <c r="AE112" i="79"/>
  <c r="AD112" i="79"/>
  <c r="AC112" i="79"/>
  <c r="AL109" i="79"/>
  <c r="AK109" i="79"/>
  <c r="AJ109" i="79"/>
  <c r="AI109" i="79"/>
  <c r="AH109" i="79"/>
  <c r="AG109" i="79"/>
  <c r="AF109" i="79"/>
  <c r="AE109" i="79"/>
  <c r="AD109" i="79"/>
  <c r="AC109" i="79"/>
  <c r="AL106" i="79"/>
  <c r="AK106" i="79"/>
  <c r="AJ106" i="79"/>
  <c r="AI106" i="79"/>
  <c r="AH106" i="79"/>
  <c r="AG106" i="79"/>
  <c r="AF106" i="79"/>
  <c r="AE106" i="79"/>
  <c r="AD106" i="79"/>
  <c r="AC106" i="79"/>
  <c r="AL101" i="79"/>
  <c r="AK101" i="79"/>
  <c r="AJ101" i="79"/>
  <c r="AI101" i="79"/>
  <c r="AH101" i="79"/>
  <c r="AG101" i="79"/>
  <c r="AF101" i="79"/>
  <c r="AE101" i="79"/>
  <c r="AD101" i="79"/>
  <c r="AC101" i="79"/>
  <c r="AL95" i="79"/>
  <c r="AK95" i="79"/>
  <c r="AJ95" i="79"/>
  <c r="AI95" i="79"/>
  <c r="AH95" i="79"/>
  <c r="AG95" i="79"/>
  <c r="AF95" i="79"/>
  <c r="AE95" i="79"/>
  <c r="AD95" i="79"/>
  <c r="AC95" i="79"/>
  <c r="AL81" i="79"/>
  <c r="AK81" i="79"/>
  <c r="AJ81" i="79"/>
  <c r="AI81" i="79"/>
  <c r="AH81" i="79"/>
  <c r="AG81" i="79"/>
  <c r="AF81" i="79"/>
  <c r="AE81" i="79"/>
  <c r="AC81" i="79"/>
  <c r="AL74" i="79"/>
  <c r="AK74" i="79"/>
  <c r="AJ74" i="79"/>
  <c r="AI74" i="79"/>
  <c r="AH74" i="79"/>
  <c r="AG74" i="79"/>
  <c r="AF74" i="79"/>
  <c r="AE74" i="79"/>
  <c r="AD74" i="79"/>
  <c r="AC74" i="79"/>
  <c r="AL71" i="79"/>
  <c r="AK71" i="79"/>
  <c r="AJ71" i="79"/>
  <c r="AI71" i="79"/>
  <c r="AH71" i="79"/>
  <c r="AG71" i="79"/>
  <c r="AF71" i="79"/>
  <c r="AE71" i="79"/>
  <c r="AD71" i="79"/>
  <c r="AC71" i="79"/>
  <c r="AL67" i="79"/>
  <c r="AK67" i="79"/>
  <c r="AJ67" i="79"/>
  <c r="AI67" i="79"/>
  <c r="AH67" i="79"/>
  <c r="AG67" i="79"/>
  <c r="AF67" i="79"/>
  <c r="AE67" i="79"/>
  <c r="AD67" i="79"/>
  <c r="AC67" i="79"/>
  <c r="AL64" i="79"/>
  <c r="AK64" i="79"/>
  <c r="AJ64" i="79"/>
  <c r="AI64" i="79"/>
  <c r="AH64" i="79"/>
  <c r="AG64" i="79"/>
  <c r="AF64" i="79"/>
  <c r="AE64" i="79"/>
  <c r="AD64" i="79"/>
  <c r="AC64" i="79"/>
  <c r="AL61" i="79"/>
  <c r="AK61" i="79"/>
  <c r="AJ61" i="79"/>
  <c r="AI61" i="79"/>
  <c r="AH61" i="79"/>
  <c r="AG61" i="79"/>
  <c r="AF61" i="79"/>
  <c r="AE61" i="79"/>
  <c r="AD61" i="79"/>
  <c r="AC61" i="79"/>
  <c r="AL58" i="79"/>
  <c r="AK58" i="79"/>
  <c r="AJ58" i="79"/>
  <c r="AI58" i="79"/>
  <c r="AH58" i="79"/>
  <c r="AG58" i="79"/>
  <c r="AF58" i="79"/>
  <c r="AE58" i="79"/>
  <c r="AD58" i="79"/>
  <c r="AC58" i="79"/>
  <c r="AL55" i="79"/>
  <c r="AK55" i="79"/>
  <c r="AJ55" i="79"/>
  <c r="AI55" i="79"/>
  <c r="AH55" i="79"/>
  <c r="AG55" i="79"/>
  <c r="AF55" i="79"/>
  <c r="AE55" i="79"/>
  <c r="AD55" i="79"/>
  <c r="AC55" i="79"/>
  <c r="AL51" i="79"/>
  <c r="AK51" i="79"/>
  <c r="AJ51" i="79"/>
  <c r="AI51" i="79"/>
  <c r="AH51" i="79"/>
  <c r="AG51" i="79"/>
  <c r="AF51" i="79"/>
  <c r="AE51" i="79"/>
  <c r="AD51" i="79"/>
  <c r="AC51" i="79"/>
  <c r="AL48" i="79"/>
  <c r="AK48" i="79"/>
  <c r="AJ48" i="79"/>
  <c r="AI48" i="79"/>
  <c r="AH48" i="79"/>
  <c r="AG48" i="79"/>
  <c r="AF48" i="79"/>
  <c r="AE48" i="79"/>
  <c r="AD48" i="79"/>
  <c r="AC48" i="79"/>
  <c r="AL45" i="79"/>
  <c r="AK45" i="79"/>
  <c r="AJ45" i="79"/>
  <c r="AI45" i="79"/>
  <c r="AH45" i="79"/>
  <c r="AG45" i="79"/>
  <c r="AF45" i="79"/>
  <c r="AE45" i="79"/>
  <c r="AD45" i="79"/>
  <c r="AC45" i="79"/>
  <c r="AL42" i="79"/>
  <c r="AK42" i="79"/>
  <c r="AJ42" i="79"/>
  <c r="AI42" i="79"/>
  <c r="AH42" i="79"/>
  <c r="AG42" i="79"/>
  <c r="AF42" i="79"/>
  <c r="AE42" i="79"/>
  <c r="AD42" i="79"/>
  <c r="AC42" i="79"/>
  <c r="AL39" i="79"/>
  <c r="AK39" i="79"/>
  <c r="AJ39" i="79"/>
  <c r="AI39" i="79"/>
  <c r="AH39" i="79"/>
  <c r="AG39" i="79"/>
  <c r="AF39" i="79"/>
  <c r="AE39" i="79"/>
  <c r="AD39" i="79"/>
  <c r="AC39" i="79"/>
  <c r="N134" i="79"/>
  <c r="N131" i="79"/>
  <c r="N119" i="79"/>
  <c r="N67" i="79"/>
  <c r="AL495" i="46"/>
  <c r="AK495" i="46"/>
  <c r="AJ495" i="46"/>
  <c r="AI495" i="46"/>
  <c r="AH495" i="46"/>
  <c r="AG495" i="46"/>
  <c r="AF495" i="46"/>
  <c r="AE495" i="46"/>
  <c r="AD495" i="46"/>
  <c r="AC495" i="46"/>
  <c r="AL492" i="46"/>
  <c r="AK492" i="46"/>
  <c r="AJ492" i="46"/>
  <c r="AI492" i="46"/>
  <c r="AH492" i="46"/>
  <c r="AG492" i="46"/>
  <c r="AF492" i="46"/>
  <c r="AE492" i="46"/>
  <c r="AD492" i="46"/>
  <c r="AC492" i="46"/>
  <c r="AL489" i="46"/>
  <c r="AK489" i="46"/>
  <c r="AJ489" i="46"/>
  <c r="AI489" i="46"/>
  <c r="AH489" i="46"/>
  <c r="AG489" i="46"/>
  <c r="AF489" i="46"/>
  <c r="AE489" i="46"/>
  <c r="AD489" i="46"/>
  <c r="AC489" i="46"/>
  <c r="AL478" i="46"/>
  <c r="AK478" i="46"/>
  <c r="AJ478" i="46"/>
  <c r="AI478" i="46"/>
  <c r="AH478" i="46"/>
  <c r="AG478" i="46"/>
  <c r="AF478" i="46"/>
  <c r="AE478" i="46"/>
  <c r="AD478" i="46"/>
  <c r="AC478" i="46"/>
  <c r="AL474" i="46"/>
  <c r="AK474" i="46"/>
  <c r="AJ474" i="46"/>
  <c r="AI474" i="46"/>
  <c r="AH474" i="46"/>
  <c r="AG474" i="46"/>
  <c r="AF474" i="46"/>
  <c r="AE474" i="46"/>
  <c r="AD474" i="46"/>
  <c r="AC474" i="46"/>
  <c r="AL471" i="46"/>
  <c r="AK471" i="46"/>
  <c r="AJ471" i="46"/>
  <c r="AI471" i="46"/>
  <c r="AH471" i="46"/>
  <c r="AG471" i="46"/>
  <c r="AF471" i="46"/>
  <c r="AE471" i="46"/>
  <c r="AD471" i="46"/>
  <c r="AC471" i="46"/>
  <c r="AL468" i="46"/>
  <c r="AK468" i="46"/>
  <c r="AJ468" i="46"/>
  <c r="AI468" i="46"/>
  <c r="AH468" i="46"/>
  <c r="AG468" i="46"/>
  <c r="AF468" i="46"/>
  <c r="AE468" i="46"/>
  <c r="AD468" i="46"/>
  <c r="AC468" i="46"/>
  <c r="AL465" i="46"/>
  <c r="AK465" i="46"/>
  <c r="AJ465" i="46"/>
  <c r="AI465" i="46"/>
  <c r="AH465" i="46"/>
  <c r="AG465" i="46"/>
  <c r="AF465" i="46"/>
  <c r="AE465" i="46"/>
  <c r="AD465" i="46"/>
  <c r="AC465" i="46"/>
  <c r="AL462" i="46"/>
  <c r="AK462" i="46"/>
  <c r="AJ462" i="46"/>
  <c r="AI462" i="46"/>
  <c r="AH462" i="46"/>
  <c r="AG462" i="46"/>
  <c r="AF462" i="46"/>
  <c r="AE462" i="46"/>
  <c r="AD462" i="46"/>
  <c r="AC462" i="46"/>
  <c r="AL458" i="46"/>
  <c r="AK458" i="46"/>
  <c r="AJ458" i="46"/>
  <c r="AI458" i="46"/>
  <c r="AH458" i="46"/>
  <c r="AG458" i="46"/>
  <c r="AF458" i="46"/>
  <c r="AE458" i="46"/>
  <c r="AD458" i="46"/>
  <c r="AC458" i="46"/>
  <c r="AL449" i="46"/>
  <c r="AK449" i="46"/>
  <c r="AJ449" i="46"/>
  <c r="AI449" i="46"/>
  <c r="AH449" i="46"/>
  <c r="AG449" i="46"/>
  <c r="AF449" i="46"/>
  <c r="AE449" i="46"/>
  <c r="AD449" i="46"/>
  <c r="AC449" i="46"/>
  <c r="AL446" i="46"/>
  <c r="AK446" i="46"/>
  <c r="AJ446" i="46"/>
  <c r="AI446" i="46"/>
  <c r="AH446" i="46"/>
  <c r="AG446" i="46"/>
  <c r="AF446" i="46"/>
  <c r="AE446" i="46"/>
  <c r="AD446" i="46"/>
  <c r="AC446" i="46"/>
  <c r="AL443" i="46"/>
  <c r="AK443" i="46"/>
  <c r="AJ443" i="46"/>
  <c r="AI443" i="46"/>
  <c r="AH443" i="46"/>
  <c r="AG443" i="46"/>
  <c r="AF443" i="46"/>
  <c r="AE443" i="46"/>
  <c r="AD443" i="46"/>
  <c r="AC443" i="46"/>
  <c r="AL440" i="46"/>
  <c r="AK440" i="46"/>
  <c r="AJ440" i="46"/>
  <c r="AI440" i="46"/>
  <c r="AH440" i="46"/>
  <c r="AG440" i="46"/>
  <c r="AF440" i="46"/>
  <c r="AE440" i="46"/>
  <c r="AD440" i="46"/>
  <c r="AC440" i="46"/>
  <c r="AL437" i="46"/>
  <c r="AK437" i="46"/>
  <c r="AJ437" i="46"/>
  <c r="AI437" i="46"/>
  <c r="AH437" i="46"/>
  <c r="AG437" i="46"/>
  <c r="AF437" i="46"/>
  <c r="AE437" i="46"/>
  <c r="AD437" i="46"/>
  <c r="AC437" i="46"/>
  <c r="AL433" i="46"/>
  <c r="AK433" i="46"/>
  <c r="AJ433" i="46"/>
  <c r="AI433" i="46"/>
  <c r="AH433" i="46"/>
  <c r="AG433" i="46"/>
  <c r="AF433" i="46"/>
  <c r="AE433" i="46"/>
  <c r="AD433" i="46"/>
  <c r="AC433" i="46"/>
  <c r="AL427" i="46"/>
  <c r="AK427" i="46"/>
  <c r="AJ427" i="46"/>
  <c r="AI427" i="46"/>
  <c r="AH427" i="46"/>
  <c r="AG427" i="46"/>
  <c r="AF427" i="46"/>
  <c r="AE427" i="46"/>
  <c r="AD427" i="46"/>
  <c r="AC427" i="46"/>
  <c r="AL424" i="46"/>
  <c r="AK424" i="46"/>
  <c r="AJ424" i="46"/>
  <c r="AI424" i="46"/>
  <c r="AH424" i="46"/>
  <c r="AG424" i="46"/>
  <c r="AF424" i="46"/>
  <c r="AE424" i="46"/>
  <c r="AD424" i="46"/>
  <c r="AC424" i="46"/>
  <c r="AL421" i="46"/>
  <c r="AK421" i="46"/>
  <c r="AJ421" i="46"/>
  <c r="AI421" i="46"/>
  <c r="AH421" i="46"/>
  <c r="AG421" i="46"/>
  <c r="AF421" i="46"/>
  <c r="AE421" i="46"/>
  <c r="AD421" i="46"/>
  <c r="AC421" i="46"/>
  <c r="AL418" i="46"/>
  <c r="AK418" i="46"/>
  <c r="AJ418" i="46"/>
  <c r="AI418" i="46"/>
  <c r="AH418" i="46"/>
  <c r="AG418" i="46"/>
  <c r="AF418" i="46"/>
  <c r="AE418" i="46"/>
  <c r="AD418" i="46"/>
  <c r="AC418" i="46"/>
  <c r="AL415" i="46"/>
  <c r="AK415" i="46"/>
  <c r="AJ415" i="46"/>
  <c r="AI415" i="46"/>
  <c r="AH415" i="46"/>
  <c r="AG415" i="46"/>
  <c r="AF415" i="46"/>
  <c r="AE415" i="46"/>
  <c r="AD415" i="46"/>
  <c r="AC415" i="46"/>
  <c r="AL412" i="46"/>
  <c r="AK412" i="46"/>
  <c r="AJ412" i="46"/>
  <c r="AI412" i="46"/>
  <c r="AH412" i="46"/>
  <c r="AG412" i="46"/>
  <c r="AF412" i="46"/>
  <c r="AE412" i="46"/>
  <c r="AD412" i="46"/>
  <c r="AC412" i="46"/>
  <c r="AL409" i="46"/>
  <c r="AK409" i="46"/>
  <c r="AJ409" i="46"/>
  <c r="AI409" i="46"/>
  <c r="AH409" i="46"/>
  <c r="AG409" i="46"/>
  <c r="AF409" i="46"/>
  <c r="AE409" i="46"/>
  <c r="AD409" i="46"/>
  <c r="AC409" i="46"/>
  <c r="AL366" i="46"/>
  <c r="AK366" i="46"/>
  <c r="AJ366" i="46"/>
  <c r="AI366" i="46"/>
  <c r="AH366" i="46"/>
  <c r="AG366" i="46"/>
  <c r="AF366" i="46"/>
  <c r="AE366" i="46"/>
  <c r="AD366" i="46"/>
  <c r="AC366" i="46"/>
  <c r="AL363" i="46"/>
  <c r="AK363" i="46"/>
  <c r="AJ363" i="46"/>
  <c r="AI363" i="46"/>
  <c r="AH363" i="46"/>
  <c r="AG363" i="46"/>
  <c r="AF363" i="46"/>
  <c r="AE363" i="46"/>
  <c r="AD363" i="46"/>
  <c r="AC363" i="46"/>
  <c r="AL360" i="46"/>
  <c r="AK360" i="46"/>
  <c r="AJ360" i="46"/>
  <c r="AI360" i="46"/>
  <c r="AH360" i="46"/>
  <c r="AG360" i="46"/>
  <c r="AF360" i="46"/>
  <c r="AE360" i="46"/>
  <c r="AD360" i="46"/>
  <c r="AC360" i="46"/>
  <c r="AL349" i="46"/>
  <c r="AK349" i="46"/>
  <c r="AJ349" i="46"/>
  <c r="AI349" i="46"/>
  <c r="AH349" i="46"/>
  <c r="AG349" i="46"/>
  <c r="AF349" i="46"/>
  <c r="AE349" i="46"/>
  <c r="AD349" i="46"/>
  <c r="AC349" i="46"/>
  <c r="AL345" i="46"/>
  <c r="AK345" i="46"/>
  <c r="AJ345" i="46"/>
  <c r="AI345" i="46"/>
  <c r="AH345" i="46"/>
  <c r="AG345" i="46"/>
  <c r="AF345" i="46"/>
  <c r="AE345" i="46"/>
  <c r="AD345" i="46"/>
  <c r="AC345" i="46"/>
  <c r="AL342" i="46"/>
  <c r="AK342" i="46"/>
  <c r="AJ342" i="46"/>
  <c r="AI342" i="46"/>
  <c r="AH342" i="46"/>
  <c r="AG342" i="46"/>
  <c r="AF342" i="46"/>
  <c r="AE342" i="46"/>
  <c r="AD342" i="46"/>
  <c r="AC342" i="46"/>
  <c r="AL339" i="46"/>
  <c r="AK339" i="46"/>
  <c r="AJ339" i="46"/>
  <c r="AI339" i="46"/>
  <c r="AH339" i="46"/>
  <c r="AG339" i="46"/>
  <c r="AF339" i="46"/>
  <c r="AE339" i="46"/>
  <c r="AD339" i="46"/>
  <c r="AC339" i="46"/>
  <c r="AL336" i="46"/>
  <c r="AK336" i="46"/>
  <c r="AJ336" i="46"/>
  <c r="AI336" i="46"/>
  <c r="AH336" i="46"/>
  <c r="AG336" i="46"/>
  <c r="AF336" i="46"/>
  <c r="AE336" i="46"/>
  <c r="AD336" i="46"/>
  <c r="AC336" i="46"/>
  <c r="AL333" i="46"/>
  <c r="AK333" i="46"/>
  <c r="AJ333" i="46"/>
  <c r="AI333" i="46"/>
  <c r="AH333" i="46"/>
  <c r="AG333" i="46"/>
  <c r="AF333" i="46"/>
  <c r="AE333" i="46"/>
  <c r="AD333" i="46"/>
  <c r="AC333" i="46"/>
  <c r="AL329" i="46"/>
  <c r="AK329" i="46"/>
  <c r="AJ329" i="46"/>
  <c r="AI329" i="46"/>
  <c r="AH329" i="46"/>
  <c r="AG329" i="46"/>
  <c r="AF329" i="46"/>
  <c r="AE329" i="46"/>
  <c r="AD329" i="46"/>
  <c r="AC329" i="46"/>
  <c r="AL320" i="46"/>
  <c r="AK320" i="46"/>
  <c r="AJ320" i="46"/>
  <c r="AI320" i="46"/>
  <c r="AH320" i="46"/>
  <c r="AG320" i="46"/>
  <c r="AF320" i="46"/>
  <c r="AE320" i="46"/>
  <c r="AD320" i="46"/>
  <c r="AC320" i="46"/>
  <c r="AL317" i="46"/>
  <c r="AK317" i="46"/>
  <c r="AJ317" i="46"/>
  <c r="AI317" i="46"/>
  <c r="AH317" i="46"/>
  <c r="AG317" i="46"/>
  <c r="AF317" i="46"/>
  <c r="AE317" i="46"/>
  <c r="AD317" i="46"/>
  <c r="AC317" i="46"/>
  <c r="AL314" i="46"/>
  <c r="AK314" i="46"/>
  <c r="AJ314" i="46"/>
  <c r="AI314" i="46"/>
  <c r="AH314" i="46"/>
  <c r="AG314" i="46"/>
  <c r="AF314" i="46"/>
  <c r="AE314" i="46"/>
  <c r="AD314" i="46"/>
  <c r="AC314" i="46"/>
  <c r="AL311" i="46"/>
  <c r="AK311" i="46"/>
  <c r="AJ311" i="46"/>
  <c r="AI311" i="46"/>
  <c r="AH311" i="46"/>
  <c r="AG311" i="46"/>
  <c r="AF311" i="46"/>
  <c r="AE311" i="46"/>
  <c r="AD311" i="46"/>
  <c r="AC311" i="46"/>
  <c r="AL308" i="46"/>
  <c r="AK308" i="46"/>
  <c r="AJ308" i="46"/>
  <c r="AI308" i="46"/>
  <c r="AH308" i="46"/>
  <c r="AG308" i="46"/>
  <c r="AF308" i="46"/>
  <c r="AE308" i="46"/>
  <c r="AD308" i="46"/>
  <c r="AC308" i="46"/>
  <c r="AL304" i="46"/>
  <c r="AK304" i="46"/>
  <c r="AJ304" i="46"/>
  <c r="AI304" i="46"/>
  <c r="AH304" i="46"/>
  <c r="AG304" i="46"/>
  <c r="AF304" i="46"/>
  <c r="AE304" i="46"/>
  <c r="AD304" i="46"/>
  <c r="AC304" i="46"/>
  <c r="AL298" i="46"/>
  <c r="AK298" i="46"/>
  <c r="AJ298" i="46"/>
  <c r="AI298" i="46"/>
  <c r="AH298" i="46"/>
  <c r="AG298" i="46"/>
  <c r="AF298" i="46"/>
  <c r="AE298" i="46"/>
  <c r="AD298" i="46"/>
  <c r="AC298" i="46"/>
  <c r="AL295" i="46"/>
  <c r="AK295" i="46"/>
  <c r="AJ295" i="46"/>
  <c r="AI295" i="46"/>
  <c r="AH295" i="46"/>
  <c r="AG295" i="46"/>
  <c r="AF295" i="46"/>
  <c r="AE295" i="46"/>
  <c r="AD295" i="46"/>
  <c r="AC295" i="46"/>
  <c r="AL292" i="46"/>
  <c r="AK292" i="46"/>
  <c r="AJ292" i="46"/>
  <c r="AI292" i="46"/>
  <c r="AH292" i="46"/>
  <c r="AG292" i="46"/>
  <c r="AF292" i="46"/>
  <c r="AE292" i="46"/>
  <c r="AD292" i="46"/>
  <c r="AC292" i="46"/>
  <c r="AL289" i="46"/>
  <c r="AK289" i="46"/>
  <c r="AJ289" i="46"/>
  <c r="AI289" i="46"/>
  <c r="AH289" i="46"/>
  <c r="AG289" i="46"/>
  <c r="AF289" i="46"/>
  <c r="AE289" i="46"/>
  <c r="AD289" i="46"/>
  <c r="AC289" i="46"/>
  <c r="AL286" i="46"/>
  <c r="AK286" i="46"/>
  <c r="AJ286" i="46"/>
  <c r="AI286" i="46"/>
  <c r="AH286" i="46"/>
  <c r="AG286" i="46"/>
  <c r="AF286" i="46"/>
  <c r="AE286" i="46"/>
  <c r="AD286" i="46"/>
  <c r="AC286" i="46"/>
  <c r="AL283" i="46"/>
  <c r="AK283" i="46"/>
  <c r="AJ283" i="46"/>
  <c r="AI283" i="46"/>
  <c r="AH283" i="46"/>
  <c r="AG283" i="46"/>
  <c r="AF283" i="46"/>
  <c r="AE283" i="46"/>
  <c r="AD283" i="46"/>
  <c r="AC283" i="46"/>
  <c r="AL280" i="46"/>
  <c r="AK280" i="46"/>
  <c r="AJ280" i="46"/>
  <c r="AI280" i="46"/>
  <c r="AH280" i="46"/>
  <c r="AG280" i="46"/>
  <c r="AF280" i="46"/>
  <c r="AE280" i="46"/>
  <c r="AD280" i="46"/>
  <c r="AC280" i="46"/>
  <c r="AL237" i="46"/>
  <c r="AK237" i="46"/>
  <c r="AJ237" i="46"/>
  <c r="AI237" i="46"/>
  <c r="AH237" i="46"/>
  <c r="AG237" i="46"/>
  <c r="AF237" i="46"/>
  <c r="AE237" i="46"/>
  <c r="AD237" i="46"/>
  <c r="AC237" i="46"/>
  <c r="AL234" i="46"/>
  <c r="AK234" i="46"/>
  <c r="AJ234" i="46"/>
  <c r="AI234" i="46"/>
  <c r="AH234" i="46"/>
  <c r="AG234" i="46"/>
  <c r="AF234" i="46"/>
  <c r="AE234" i="46"/>
  <c r="AD234" i="46"/>
  <c r="AC234" i="46"/>
  <c r="AL231" i="46"/>
  <c r="AK231" i="46"/>
  <c r="AJ231" i="46"/>
  <c r="AI231" i="46"/>
  <c r="AH231" i="46"/>
  <c r="AG231" i="46"/>
  <c r="AF231" i="46"/>
  <c r="AE231" i="46"/>
  <c r="AD231" i="46"/>
  <c r="AC231" i="46"/>
  <c r="AL220" i="46"/>
  <c r="AK220" i="46"/>
  <c r="AJ220" i="46"/>
  <c r="AI220" i="46"/>
  <c r="AH220" i="46"/>
  <c r="AG220" i="46"/>
  <c r="AF220" i="46"/>
  <c r="AE220" i="46"/>
  <c r="AD220" i="46"/>
  <c r="AC220" i="46"/>
  <c r="AL216" i="46"/>
  <c r="AK216" i="46"/>
  <c r="AJ216" i="46"/>
  <c r="AI216" i="46"/>
  <c r="AH216" i="46"/>
  <c r="AG216" i="46"/>
  <c r="AF216" i="46"/>
  <c r="AE216" i="46"/>
  <c r="AD216" i="46"/>
  <c r="AC216" i="46"/>
  <c r="AL213" i="46"/>
  <c r="AK213" i="46"/>
  <c r="AJ213" i="46"/>
  <c r="AI213" i="46"/>
  <c r="AH213" i="46"/>
  <c r="AG213" i="46"/>
  <c r="AF213" i="46"/>
  <c r="AE213" i="46"/>
  <c r="AD213" i="46"/>
  <c r="AC213" i="46"/>
  <c r="AL210" i="46"/>
  <c r="AK210" i="46"/>
  <c r="AJ210" i="46"/>
  <c r="AI210" i="46"/>
  <c r="AH210" i="46"/>
  <c r="AG210" i="46"/>
  <c r="AF210" i="46"/>
  <c r="AE210" i="46"/>
  <c r="AD210" i="46"/>
  <c r="AC210" i="46"/>
  <c r="AL207" i="46"/>
  <c r="AK207" i="46"/>
  <c r="AJ207" i="46"/>
  <c r="AI207" i="46"/>
  <c r="AH207" i="46"/>
  <c r="AG207" i="46"/>
  <c r="AF207" i="46"/>
  <c r="AE207" i="46"/>
  <c r="AD207" i="46"/>
  <c r="AC207" i="46"/>
  <c r="AL204" i="46"/>
  <c r="AK204" i="46"/>
  <c r="AJ204" i="46"/>
  <c r="AI204" i="46"/>
  <c r="AH204" i="46"/>
  <c r="AG204" i="46"/>
  <c r="AF204" i="46"/>
  <c r="AE204" i="46"/>
  <c r="AD204" i="46"/>
  <c r="AC204" i="46"/>
  <c r="AL200" i="46"/>
  <c r="AK200" i="46"/>
  <c r="AJ200" i="46"/>
  <c r="AI200" i="46"/>
  <c r="AH200" i="46"/>
  <c r="AG200" i="46"/>
  <c r="AF200" i="46"/>
  <c r="AE200" i="46"/>
  <c r="AD200" i="46"/>
  <c r="AC200" i="46"/>
  <c r="AL191" i="46"/>
  <c r="AK191" i="46"/>
  <c r="AJ191" i="46"/>
  <c r="AI191" i="46"/>
  <c r="AH191" i="46"/>
  <c r="AG191" i="46"/>
  <c r="AF191" i="46"/>
  <c r="AE191" i="46"/>
  <c r="AD191" i="46"/>
  <c r="AC191" i="46"/>
  <c r="AL188" i="46"/>
  <c r="AK188" i="46"/>
  <c r="AJ188" i="46"/>
  <c r="AI188" i="46"/>
  <c r="AH188" i="46"/>
  <c r="AG188" i="46"/>
  <c r="AF188" i="46"/>
  <c r="AE188" i="46"/>
  <c r="AD188" i="46"/>
  <c r="AC188" i="46"/>
  <c r="AL185" i="46"/>
  <c r="AK185" i="46"/>
  <c r="AJ185" i="46"/>
  <c r="AI185" i="46"/>
  <c r="AH185" i="46"/>
  <c r="AG185" i="46"/>
  <c r="AF185" i="46"/>
  <c r="AE185" i="46"/>
  <c r="AD185" i="46"/>
  <c r="AC185" i="46"/>
  <c r="AL182" i="46"/>
  <c r="AK182" i="46"/>
  <c r="AJ182" i="46"/>
  <c r="AI182" i="46"/>
  <c r="AH182" i="46"/>
  <c r="AG182" i="46"/>
  <c r="AF182" i="46"/>
  <c r="AE182" i="46"/>
  <c r="AD182" i="46"/>
  <c r="AC182" i="46"/>
  <c r="AL179" i="46"/>
  <c r="AK179" i="46"/>
  <c r="AJ179" i="46"/>
  <c r="AI179" i="46"/>
  <c r="AH179" i="46"/>
  <c r="AG179" i="46"/>
  <c r="AF179" i="46"/>
  <c r="AE179" i="46"/>
  <c r="AD179" i="46"/>
  <c r="AC179" i="46"/>
  <c r="AL175" i="46"/>
  <c r="AK175" i="46"/>
  <c r="AJ175" i="46"/>
  <c r="AI175" i="46"/>
  <c r="AH175" i="46"/>
  <c r="AG175" i="46"/>
  <c r="AF175" i="46"/>
  <c r="AE175" i="46"/>
  <c r="AD175" i="46"/>
  <c r="AC175" i="46"/>
  <c r="AL169" i="46"/>
  <c r="AK169" i="46"/>
  <c r="AJ169" i="46"/>
  <c r="AI169" i="46"/>
  <c r="AH169" i="46"/>
  <c r="AG169" i="46"/>
  <c r="AF169" i="46"/>
  <c r="AE169" i="46"/>
  <c r="AD169" i="46"/>
  <c r="AC169" i="46"/>
  <c r="AL166" i="46"/>
  <c r="AK166" i="46"/>
  <c r="AJ166" i="46"/>
  <c r="AI166" i="46"/>
  <c r="AH166" i="46"/>
  <c r="AG166" i="46"/>
  <c r="AF166" i="46"/>
  <c r="AE166" i="46"/>
  <c r="AD166" i="46"/>
  <c r="AC166" i="46"/>
  <c r="AL163" i="46"/>
  <c r="AK163" i="46"/>
  <c r="AJ163" i="46"/>
  <c r="AI163" i="46"/>
  <c r="AH163" i="46"/>
  <c r="AG163" i="46"/>
  <c r="AF163" i="46"/>
  <c r="AE163" i="46"/>
  <c r="AD163" i="46"/>
  <c r="AC163" i="46"/>
  <c r="AL160" i="46"/>
  <c r="AK160" i="46"/>
  <c r="AJ160" i="46"/>
  <c r="AI160" i="46"/>
  <c r="AH160" i="46"/>
  <c r="AG160" i="46"/>
  <c r="AF160" i="46"/>
  <c r="AE160" i="46"/>
  <c r="AD160" i="46"/>
  <c r="AC160" i="46"/>
  <c r="AL157" i="46"/>
  <c r="AK157" i="46"/>
  <c r="AJ157" i="46"/>
  <c r="AI157" i="46"/>
  <c r="AH157" i="46"/>
  <c r="AG157" i="46"/>
  <c r="AF157" i="46"/>
  <c r="AE157" i="46"/>
  <c r="AD157" i="46"/>
  <c r="AC157" i="46"/>
  <c r="AL154" i="46"/>
  <c r="AK154" i="46"/>
  <c r="AJ154" i="46"/>
  <c r="AI154" i="46"/>
  <c r="AH154" i="46"/>
  <c r="AG154" i="46"/>
  <c r="AF154" i="46"/>
  <c r="AE154" i="46"/>
  <c r="AD154" i="46"/>
  <c r="AC154" i="46"/>
  <c r="AL151" i="46"/>
  <c r="AK151" i="46"/>
  <c r="AJ151" i="46"/>
  <c r="AI151" i="46"/>
  <c r="AH151" i="46"/>
  <c r="AG151" i="46"/>
  <c r="AF151" i="46"/>
  <c r="AE151" i="46"/>
  <c r="AD151" i="46"/>
  <c r="AC151" i="46"/>
  <c r="AK109" i="46"/>
  <c r="AJ109" i="46"/>
  <c r="AI109" i="46"/>
  <c r="AH109" i="46"/>
  <c r="AG109" i="46"/>
  <c r="AF109" i="46"/>
  <c r="AE109" i="46"/>
  <c r="AD109" i="46"/>
  <c r="AC109" i="46"/>
  <c r="AL106" i="46"/>
  <c r="AK106" i="46"/>
  <c r="AJ106" i="46"/>
  <c r="AI106" i="46"/>
  <c r="AH106" i="46"/>
  <c r="AG106" i="46"/>
  <c r="AF106" i="46"/>
  <c r="AE106" i="46"/>
  <c r="AD106" i="46"/>
  <c r="AC106" i="46"/>
  <c r="AL103" i="46"/>
  <c r="AK103" i="46"/>
  <c r="AJ103" i="46"/>
  <c r="AI103" i="46"/>
  <c r="AH103" i="46"/>
  <c r="AG103" i="46"/>
  <c r="AF103" i="46"/>
  <c r="AE103" i="46"/>
  <c r="AD103" i="46"/>
  <c r="AC103" i="46"/>
  <c r="AL92" i="46"/>
  <c r="AK92" i="46"/>
  <c r="AJ92" i="46"/>
  <c r="AI92" i="46"/>
  <c r="AH92" i="46"/>
  <c r="AG92" i="46"/>
  <c r="AF92" i="46"/>
  <c r="AE92" i="46"/>
  <c r="AD92" i="46"/>
  <c r="AC92" i="46"/>
  <c r="AL88" i="46"/>
  <c r="AK88" i="46"/>
  <c r="AJ88" i="46"/>
  <c r="AI88" i="46"/>
  <c r="AH88" i="46"/>
  <c r="AG88" i="46"/>
  <c r="AF88" i="46"/>
  <c r="AE88" i="46"/>
  <c r="AD88" i="46"/>
  <c r="AC88" i="46"/>
  <c r="AL85" i="46"/>
  <c r="AK85" i="46"/>
  <c r="AJ85" i="46"/>
  <c r="AI85" i="46"/>
  <c r="AH85" i="46"/>
  <c r="AG85" i="46"/>
  <c r="AF85" i="46"/>
  <c r="AE85" i="46"/>
  <c r="AD85" i="46"/>
  <c r="AC85" i="46"/>
  <c r="AL82" i="46"/>
  <c r="AK82" i="46"/>
  <c r="AJ82" i="46"/>
  <c r="AI82" i="46"/>
  <c r="AH82" i="46"/>
  <c r="AG82" i="46"/>
  <c r="AF82" i="46"/>
  <c r="AE82" i="46"/>
  <c r="AD82" i="46"/>
  <c r="AC82" i="46"/>
  <c r="AL79" i="46"/>
  <c r="AK79" i="46"/>
  <c r="AJ79" i="46"/>
  <c r="AI79" i="46"/>
  <c r="AH79" i="46"/>
  <c r="AG79" i="46"/>
  <c r="AF79" i="46"/>
  <c r="AE79" i="46"/>
  <c r="AD79" i="46"/>
  <c r="AC79" i="46"/>
  <c r="AL76" i="46"/>
  <c r="AK76" i="46"/>
  <c r="AJ76" i="46"/>
  <c r="AI76" i="46"/>
  <c r="AH76" i="46"/>
  <c r="AG76" i="46"/>
  <c r="AF76" i="46"/>
  <c r="AE76" i="46"/>
  <c r="AD76" i="46"/>
  <c r="AC76" i="46"/>
  <c r="AL72" i="46"/>
  <c r="AK72" i="46"/>
  <c r="AJ72" i="46"/>
  <c r="AI72" i="46"/>
  <c r="AH72" i="46"/>
  <c r="AG72" i="46"/>
  <c r="AF72" i="46"/>
  <c r="AE72" i="46"/>
  <c r="AD72" i="46"/>
  <c r="AC72" i="46"/>
  <c r="AL66" i="46"/>
  <c r="AK66" i="46"/>
  <c r="AJ66" i="46"/>
  <c r="AI66" i="46"/>
  <c r="AH66" i="46"/>
  <c r="AG66" i="46"/>
  <c r="AF66" i="46"/>
  <c r="AE66" i="46"/>
  <c r="AD66" i="46"/>
  <c r="AC66" i="46"/>
  <c r="AL63" i="46"/>
  <c r="AK63" i="46"/>
  <c r="AJ63" i="46"/>
  <c r="AI63" i="46"/>
  <c r="AH63" i="46"/>
  <c r="AG63" i="46"/>
  <c r="AF63" i="46"/>
  <c r="AE63" i="46"/>
  <c r="AD63" i="46"/>
  <c r="AC63" i="46"/>
  <c r="AL60" i="46"/>
  <c r="AK60" i="46"/>
  <c r="AJ60" i="46"/>
  <c r="AI60" i="46"/>
  <c r="AH60" i="46"/>
  <c r="AG60" i="46"/>
  <c r="AF60" i="46"/>
  <c r="AE60" i="46"/>
  <c r="AD60" i="46"/>
  <c r="AC60" i="46"/>
  <c r="AL57" i="46"/>
  <c r="AK57" i="46"/>
  <c r="AJ57" i="46"/>
  <c r="AI57" i="46"/>
  <c r="AH57" i="46"/>
  <c r="AG57" i="46"/>
  <c r="AF57" i="46"/>
  <c r="AE57" i="46"/>
  <c r="AD57" i="46"/>
  <c r="AC57" i="46"/>
  <c r="AL54" i="46"/>
  <c r="AK54" i="46"/>
  <c r="AJ54" i="46"/>
  <c r="AI54" i="46"/>
  <c r="AH54" i="46"/>
  <c r="AG54" i="46"/>
  <c r="AF54" i="46"/>
  <c r="AE54" i="46"/>
  <c r="AD54" i="46"/>
  <c r="AC54" i="46"/>
  <c r="AL51" i="46"/>
  <c r="AK51" i="46"/>
  <c r="AJ51" i="46"/>
  <c r="AI51" i="46"/>
  <c r="AH51" i="46"/>
  <c r="AG51" i="46"/>
  <c r="AF51" i="46"/>
  <c r="AE51" i="46"/>
  <c r="AD51" i="46"/>
  <c r="AC51" i="46"/>
  <c r="AL47" i="46"/>
  <c r="AK47" i="46"/>
  <c r="AJ47" i="46"/>
  <c r="AI47" i="46"/>
  <c r="AH47" i="46"/>
  <c r="AG47" i="46"/>
  <c r="AF47" i="46"/>
  <c r="AE47" i="46"/>
  <c r="AD47" i="46"/>
  <c r="AC47" i="46"/>
  <c r="AL41" i="46"/>
  <c r="AK41" i="46"/>
  <c r="AJ41" i="46"/>
  <c r="AI41" i="46"/>
  <c r="AH41" i="46"/>
  <c r="AG41" i="46"/>
  <c r="AF41" i="46"/>
  <c r="AE41" i="46"/>
  <c r="AD41" i="46"/>
  <c r="AC41" i="46"/>
  <c r="AL38" i="46"/>
  <c r="AK38" i="46"/>
  <c r="AJ38" i="46"/>
  <c r="AI38" i="46"/>
  <c r="AH38" i="46"/>
  <c r="AG38" i="46"/>
  <c r="AF38" i="46"/>
  <c r="AE38" i="46"/>
  <c r="AD38" i="46"/>
  <c r="AC38" i="46"/>
  <c r="AL35" i="46"/>
  <c r="AK35" i="46"/>
  <c r="AJ35" i="46"/>
  <c r="AI35" i="46"/>
  <c r="AH35" i="46"/>
  <c r="AG35" i="46"/>
  <c r="AF35" i="46"/>
  <c r="AE35" i="46"/>
  <c r="AD35" i="46"/>
  <c r="AC35" i="46"/>
  <c r="AL32" i="46"/>
  <c r="AK32" i="46"/>
  <c r="AJ32" i="46"/>
  <c r="AI32" i="46"/>
  <c r="AH32" i="46"/>
  <c r="AG32" i="46"/>
  <c r="AF32" i="46"/>
  <c r="AE32" i="46"/>
  <c r="AD32" i="46"/>
  <c r="AC32" i="46"/>
  <c r="AL29" i="46"/>
  <c r="AK29" i="46"/>
  <c r="AJ29" i="46"/>
  <c r="AI29" i="46"/>
  <c r="AH29" i="46"/>
  <c r="AG29" i="46"/>
  <c r="AF29" i="46"/>
  <c r="AE29" i="46"/>
  <c r="AD29" i="46"/>
  <c r="AC29" i="46"/>
  <c r="AL26" i="46"/>
  <c r="AK26" i="46"/>
  <c r="AJ26" i="46"/>
  <c r="AI26" i="46"/>
  <c r="AH26" i="46"/>
  <c r="AG26" i="46"/>
  <c r="AF26" i="46"/>
  <c r="AE26" i="46"/>
  <c r="AD26" i="46"/>
  <c r="AC26" i="46"/>
  <c r="Y760" i="79" l="1"/>
  <c r="Y944" i="79"/>
  <c r="Y268" i="46"/>
  <c r="Y265" i="46"/>
  <c r="Y526" i="46"/>
  <c r="Y395" i="46"/>
  <c r="Y135" i="46"/>
  <c r="E3" i="80"/>
  <c r="E2" i="80"/>
  <c r="P52" i="43" l="1"/>
  <c r="O52" i="43"/>
  <c r="N52" i="43"/>
  <c r="M52" i="43"/>
  <c r="L52" i="43"/>
  <c r="K52" i="43"/>
  <c r="J52" i="43"/>
  <c r="I52" i="43"/>
  <c r="H52" i="43"/>
  <c r="G52" i="43"/>
  <c r="F52" i="43"/>
  <c r="E52" i="43"/>
  <c r="D52" i="43"/>
  <c r="AC23" i="46" l="1"/>
  <c r="AD23" i="46"/>
  <c r="AE23" i="46"/>
  <c r="AF23" i="46"/>
  <c r="AG23" i="46"/>
  <c r="AH23" i="46"/>
  <c r="AI23" i="46"/>
  <c r="AJ23" i="46"/>
  <c r="AK23" i="46"/>
  <c r="AL23" i="46"/>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C88" i="45" l="1"/>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K43" i="45"/>
  <c r="L43" i="45"/>
  <c r="M43" i="45"/>
  <c r="N43" i="45"/>
  <c r="O44" i="45" s="1"/>
  <c r="N36" i="45"/>
  <c r="O37" i="45" s="1"/>
  <c r="K36" i="45"/>
  <c r="L36" i="45"/>
  <c r="M36" i="45"/>
  <c r="K29" i="45"/>
  <c r="L29" i="45"/>
  <c r="M29" i="45"/>
  <c r="N29" i="45"/>
  <c r="O30" i="45" s="1"/>
  <c r="K22" i="45"/>
  <c r="L22" i="45"/>
  <c r="M22" i="45"/>
  <c r="N22" i="45"/>
  <c r="D64" i="45"/>
  <c r="D57" i="45"/>
  <c r="D50"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208" i="79" l="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AA127" i="46" s="1"/>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53" i="44" s="1"/>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402" i="79"/>
  <c r="AC36" i="79"/>
  <c r="AD148" i="46"/>
  <c r="I13" i="44"/>
  <c r="AD401" i="79"/>
  <c r="AD584" i="79"/>
  <c r="AD950" i="79"/>
  <c r="AD767" i="79"/>
  <c r="AD218" i="79"/>
  <c r="AD35" i="79"/>
  <c r="H123" i="45"/>
  <c r="I14" i="44"/>
  <c r="I18" i="44" s="1"/>
  <c r="AD768" i="79"/>
  <c r="AD944" i="79" s="1"/>
  <c r="AD951" i="79"/>
  <c r="AD402" i="79"/>
  <c r="AD576" i="79" s="1"/>
  <c r="AD585" i="79"/>
  <c r="AD219" i="79"/>
  <c r="AD392" i="79" s="1"/>
  <c r="AD36" i="79"/>
  <c r="AA406" i="46"/>
  <c r="F13" i="44"/>
  <c r="AA950" i="79"/>
  <c r="AA767" i="79"/>
  <c r="AA584" i="79"/>
  <c r="AA218" i="79"/>
  <c r="AA401" i="79"/>
  <c r="AA35" i="79"/>
  <c r="F43" i="44"/>
  <c r="F53" i="44" s="1"/>
  <c r="F14" i="44"/>
  <c r="F18" i="44" s="1"/>
  <c r="AA402" i="79"/>
  <c r="AA576" i="79" s="1"/>
  <c r="AA768" i="79"/>
  <c r="AA219" i="79"/>
  <c r="AA951" i="79"/>
  <c r="AA1110" i="79" s="1"/>
  <c r="AA585" i="79"/>
  <c r="AA36" i="79"/>
  <c r="AA208" i="79" s="1"/>
  <c r="AB406" i="46"/>
  <c r="G13" i="44"/>
  <c r="AB767" i="79"/>
  <c r="AB584" i="79"/>
  <c r="AB218" i="79"/>
  <c r="AB950" i="79"/>
  <c r="AB401" i="79"/>
  <c r="AB35" i="79"/>
  <c r="AB407" i="46"/>
  <c r="G14" i="44"/>
  <c r="G18" i="44" s="1"/>
  <c r="G46"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I53" i="44" s="1"/>
  <c r="E43" i="44"/>
  <c r="E53" i="44" s="1"/>
  <c r="Z406" i="46"/>
  <c r="AE148" i="46"/>
  <c r="AA148" i="46"/>
  <c r="H43" i="44"/>
  <c r="H53" i="44" s="1"/>
  <c r="C123" i="45"/>
  <c r="F123" i="45"/>
  <c r="AE21" i="46"/>
  <c r="AD149" i="46"/>
  <c r="Z149" i="46"/>
  <c r="Z255" i="46" s="1"/>
  <c r="AE278" i="46"/>
  <c r="AA278" i="46"/>
  <c r="AC277" i="46"/>
  <c r="AD407" i="46"/>
  <c r="Z407" i="46"/>
  <c r="Z513" i="46" s="1"/>
  <c r="AC406" i="46"/>
  <c r="AD277" i="46"/>
  <c r="AD406" i="46"/>
  <c r="Z148" i="46"/>
  <c r="D43" i="44"/>
  <c r="G43" i="44"/>
  <c r="G53" i="44" s="1"/>
  <c r="I123" i="45"/>
  <c r="E123" i="45"/>
  <c r="AD21" i="46"/>
  <c r="Z21" i="46"/>
  <c r="Z127" i="46" s="1"/>
  <c r="AC149" i="46"/>
  <c r="AC255" i="46" s="1"/>
  <c r="AD278" i="46"/>
  <c r="Z278" i="46"/>
  <c r="Z384" i="46" s="1"/>
  <c r="AB277" i="46"/>
  <c r="Y406" i="46"/>
  <c r="AC407" i="46"/>
  <c r="Y148" i="46"/>
  <c r="AC21" i="46"/>
  <c r="Y149" i="46"/>
  <c r="Y255" i="46" s="1"/>
  <c r="AB149" i="46"/>
  <c r="AB255" i="46" s="1"/>
  <c r="AE277" i="46"/>
  <c r="AA277" i="46"/>
  <c r="AC578" i="79" l="1"/>
  <c r="AC577" i="79"/>
  <c r="AC576" i="79"/>
  <c r="D53" i="44"/>
  <c r="AD212" i="79"/>
  <c r="AD208" i="79"/>
  <c r="AD211" i="79"/>
  <c r="AD210" i="79"/>
  <c r="AD209" i="79"/>
  <c r="AD127" i="46"/>
  <c r="AD138" i="46"/>
  <c r="AD141" i="46"/>
  <c r="AD140" i="46"/>
  <c r="AD143" i="46"/>
  <c r="AD142" i="46"/>
  <c r="AD139" i="46"/>
  <c r="G49" i="44"/>
  <c r="G47" i="44"/>
  <c r="G52" i="44"/>
  <c r="G48" i="44"/>
  <c r="G51" i="44"/>
  <c r="H51" i="44"/>
  <c r="H47" i="44"/>
  <c r="H52" i="44"/>
  <c r="H49" i="44"/>
  <c r="H48" i="44"/>
  <c r="E52" i="44"/>
  <c r="E51" i="44"/>
  <c r="F52" i="44"/>
  <c r="F51" i="44"/>
  <c r="J49" i="44"/>
  <c r="J52" i="44"/>
  <c r="J48" i="44"/>
  <c r="J50" i="44"/>
  <c r="J51" i="44"/>
  <c r="J47" i="44"/>
  <c r="D52" i="44"/>
  <c r="D51" i="44"/>
  <c r="I52" i="44"/>
  <c r="I48" i="44"/>
  <c r="I51" i="44"/>
  <c r="I47" i="44"/>
  <c r="I49" i="44"/>
  <c r="J45" i="44"/>
  <c r="J44" i="44"/>
  <c r="G45" i="44"/>
  <c r="G44" i="44"/>
  <c r="H45" i="44"/>
  <c r="H44"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N17" i="45" l="1"/>
  <c r="M17" i="45"/>
  <c r="M23" i="45" s="1"/>
  <c r="L17" i="45"/>
  <c r="L23" i="45" s="1"/>
  <c r="N60" i="46"/>
  <c r="N57" i="46"/>
  <c r="N23" i="45" l="1"/>
  <c r="C133" i="45" s="1"/>
  <c r="N79" i="45"/>
  <c r="N100" i="45"/>
  <c r="N133" i="45" s="1"/>
  <c r="N114" i="45"/>
  <c r="P133" i="45" s="1"/>
  <c r="N107" i="45"/>
  <c r="O133" i="45" s="1"/>
  <c r="N93" i="45"/>
  <c r="N44" i="45"/>
  <c r="N37" i="45"/>
  <c r="N58" i="45"/>
  <c r="N51" i="45"/>
  <c r="N30" i="45"/>
  <c r="N65" i="45"/>
  <c r="Y138" i="46"/>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M133" i="45"/>
  <c r="N72" i="45"/>
  <c r="L65" i="45"/>
  <c r="L51" i="45"/>
  <c r="L30" i="45"/>
  <c r="L58" i="45"/>
  <c r="L37" i="45"/>
  <c r="L44" i="45"/>
  <c r="M44" i="45"/>
  <c r="M58" i="45"/>
  <c r="M51" i="45"/>
  <c r="M37" i="45"/>
  <c r="M65" i="45"/>
  <c r="M30" i="45"/>
  <c r="G133"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I65" i="45"/>
  <c r="C127" i="45"/>
  <c r="K23" i="45" l="1"/>
  <c r="C130" i="45" s="1"/>
  <c r="D124" i="45"/>
  <c r="C124" i="45"/>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E127" i="45"/>
  <c r="H65" i="45"/>
  <c r="I127" i="45" s="1"/>
  <c r="D127" i="45"/>
  <c r="C128" i="45"/>
  <c r="G58" i="45"/>
  <c r="H126" i="45" s="1"/>
  <c r="G51" i="45"/>
  <c r="G126" i="45" s="1"/>
  <c r="F126" i="45"/>
  <c r="E126" i="45"/>
  <c r="K58" i="45"/>
  <c r="K51" i="45"/>
  <c r="K30" i="45"/>
  <c r="K44" i="45"/>
  <c r="K37" i="45"/>
  <c r="H58" i="45"/>
  <c r="H127" i="45" s="1"/>
  <c r="F127" i="45"/>
  <c r="H51" i="45"/>
  <c r="G127" i="45" s="1"/>
  <c r="E51" i="45"/>
  <c r="G124" i="45" s="1"/>
  <c r="E124" i="45"/>
  <c r="F124" i="45"/>
  <c r="I58" i="45"/>
  <c r="I51" i="45"/>
  <c r="F51" i="45"/>
  <c r="G125" i="45" s="1"/>
  <c r="F125" i="45"/>
  <c r="E125" i="45"/>
  <c r="J58" i="45"/>
  <c r="J51" i="45"/>
  <c r="D125" i="45"/>
  <c r="C126" i="45"/>
  <c r="D126" i="45"/>
  <c r="C129" i="45"/>
  <c r="Y20" i="46"/>
  <c r="W14" i="47"/>
  <c r="J14" i="47"/>
  <c r="K14" i="47"/>
  <c r="L14" i="47"/>
  <c r="M14" i="47"/>
  <c r="N14" i="47"/>
  <c r="O14" i="47"/>
  <c r="I14" i="47"/>
  <c r="AE20" i="46"/>
  <c r="AA20" i="46"/>
  <c r="AB20" i="46"/>
  <c r="AC20" i="46"/>
  <c r="AD20" i="46"/>
  <c r="Z20" i="46"/>
  <c r="C60" i="45"/>
  <c r="C53" i="45"/>
  <c r="C46" i="45"/>
  <c r="C39" i="45"/>
  <c r="C25" i="45"/>
  <c r="C32" i="45"/>
  <c r="C18" i="45"/>
  <c r="E42" i="44"/>
  <c r="F42" i="44"/>
  <c r="G42" i="44"/>
  <c r="H42" i="44"/>
  <c r="I42" i="44"/>
  <c r="J42" i="44"/>
  <c r="D42" i="44"/>
  <c r="Y256" i="46" s="1"/>
  <c r="G130" i="45" l="1"/>
  <c r="C131" i="45"/>
  <c r="Y747" i="79" s="1"/>
  <c r="Y755" i="79" s="1"/>
  <c r="L129" i="45"/>
  <c r="AF516" i="46"/>
  <c r="J127" i="45"/>
  <c r="H130" i="45"/>
  <c r="Y1113" i="79"/>
  <c r="N130" i="45"/>
  <c r="AG258" i="46"/>
  <c r="AG259" i="46" s="1"/>
  <c r="K125" i="45"/>
  <c r="K128" i="45"/>
  <c r="AJ516" i="46"/>
  <c r="AJ520" i="46" s="1"/>
  <c r="N127" i="45"/>
  <c r="K126" i="45"/>
  <c r="AG387" i="46" s="1"/>
  <c r="G129" i="45"/>
  <c r="E129" i="45"/>
  <c r="AA381" i="79" s="1"/>
  <c r="AA382" i="79" s="1"/>
  <c r="J125" i="45"/>
  <c r="AF258" i="46" s="1"/>
  <c r="Y258" i="46"/>
  <c r="Y259" i="46" s="1"/>
  <c r="F128" i="45"/>
  <c r="E130" i="45"/>
  <c r="L130" i="45"/>
  <c r="J128" i="45"/>
  <c r="K127" i="45"/>
  <c r="AG516" i="46" s="1"/>
  <c r="AG520" i="46" s="1"/>
  <c r="J124" i="45"/>
  <c r="AF130" i="46" s="1"/>
  <c r="AF131" i="46" s="1"/>
  <c r="K54" i="43" s="1"/>
  <c r="I129" i="45"/>
  <c r="K124" i="45"/>
  <c r="AG130" i="46" s="1"/>
  <c r="AG131" i="46" s="1"/>
  <c r="L54" i="43" s="1"/>
  <c r="G128" i="45"/>
  <c r="E128" i="45"/>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M54" i="43" s="1"/>
  <c r="L124" i="45"/>
  <c r="D128" i="45"/>
  <c r="Y198" i="79"/>
  <c r="AI130" i="46"/>
  <c r="AI131" i="46" s="1"/>
  <c r="N54" i="43" s="1"/>
  <c r="AJ130" i="46"/>
  <c r="AJ131" i="46" s="1"/>
  <c r="O54" i="43" s="1"/>
  <c r="AJ387" i="46"/>
  <c r="AJ389" i="46" s="1"/>
  <c r="AI258" i="46"/>
  <c r="AI260" i="46" s="1"/>
  <c r="AJ258" i="46"/>
  <c r="AJ260" i="46" s="1"/>
  <c r="Y128" i="46"/>
  <c r="AL387" i="46"/>
  <c r="AL389" i="46" s="1"/>
  <c r="AL258" i="46"/>
  <c r="AK258" i="46"/>
  <c r="AK516" i="46"/>
  <c r="AK520" i="46" s="1"/>
  <c r="AL516" i="46"/>
  <c r="AL520" i="46" s="1"/>
  <c r="AL130" i="46"/>
  <c r="AL131" i="46" s="1"/>
  <c r="Q54" i="43" s="1"/>
  <c r="AK130" i="46"/>
  <c r="AK131" i="46" s="1"/>
  <c r="P54" i="43"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E198" i="79" l="1"/>
  <c r="AE202" i="79" s="1"/>
  <c r="AK564" i="79"/>
  <c r="AK566" i="79" s="1"/>
  <c r="Y1125" i="79"/>
  <c r="Y1123" i="79"/>
  <c r="Y1119" i="79"/>
  <c r="AK573" i="79"/>
  <c r="P73" i="43" s="1"/>
  <c r="Y522" i="46"/>
  <c r="D64" i="43" s="1"/>
  <c r="AD522" i="46"/>
  <c r="I64" i="43" s="1"/>
  <c r="Y1117" i="79"/>
  <c r="AI517" i="46"/>
  <c r="AI520" i="46"/>
  <c r="AF518" i="46"/>
  <c r="AF520" i="46"/>
  <c r="Y518" i="46"/>
  <c r="Y517" i="46"/>
  <c r="Y519" i="46"/>
  <c r="Y520" i="46"/>
  <c r="AA522" i="46"/>
  <c r="F64" i="43" s="1"/>
  <c r="AH518" i="46"/>
  <c r="AH520"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E79" i="43" s="1"/>
  <c r="AK930" i="79"/>
  <c r="AK941" i="79" s="1"/>
  <c r="P79" i="43" s="1"/>
  <c r="AL930" i="79"/>
  <c r="AE930" i="79"/>
  <c r="AE941" i="79" s="1"/>
  <c r="J79" i="43" s="1"/>
  <c r="AF930" i="79"/>
  <c r="AC930" i="79"/>
  <c r="AC941" i="79" s="1"/>
  <c r="H79" i="43" s="1"/>
  <c r="AA930" i="79"/>
  <c r="AA941" i="79" s="1"/>
  <c r="F79" i="43" s="1"/>
  <c r="AB930" i="79"/>
  <c r="AB941" i="79" s="1"/>
  <c r="G79" i="43" s="1"/>
  <c r="AG930" i="79"/>
  <c r="AG941" i="79" s="1"/>
  <c r="L79" i="43" s="1"/>
  <c r="Y1120" i="79"/>
  <c r="Z564" i="79"/>
  <c r="Y930" i="79"/>
  <c r="Y932" i="79" s="1"/>
  <c r="AA564" i="79"/>
  <c r="AA571" i="79" s="1"/>
  <c r="Y564" i="79"/>
  <c r="Y573" i="79" s="1"/>
  <c r="AJ1113" i="79"/>
  <c r="AJ1125" i="79" s="1"/>
  <c r="O82" i="43" s="1"/>
  <c r="AI1113" i="79"/>
  <c r="AL1113" i="79"/>
  <c r="AL1125" i="79" s="1"/>
  <c r="Q82" i="43" s="1"/>
  <c r="AG1113" i="79"/>
  <c r="AK1113" i="79"/>
  <c r="AK1125" i="79" s="1"/>
  <c r="P82" i="43" s="1"/>
  <c r="AH1113" i="79"/>
  <c r="AH1125" i="79" s="1"/>
  <c r="M82" i="43" s="1"/>
  <c r="AF1113" i="79"/>
  <c r="AC1113" i="79"/>
  <c r="AC1125" i="79" s="1"/>
  <c r="H82" i="43" s="1"/>
  <c r="AE1113" i="79"/>
  <c r="AE1125" i="79" s="1"/>
  <c r="J82" i="43" s="1"/>
  <c r="AB1113" i="79"/>
  <c r="AB1125" i="79" s="1"/>
  <c r="G82" i="43" s="1"/>
  <c r="AD1113" i="79"/>
  <c r="AD1125" i="79" s="1"/>
  <c r="I82" i="43" s="1"/>
  <c r="Z1113" i="79"/>
  <c r="Z1123" i="79" s="1"/>
  <c r="AA1113" i="79"/>
  <c r="AC564" i="79"/>
  <c r="AC570" i="79" s="1"/>
  <c r="AD198" i="79"/>
  <c r="AD201" i="79" s="1"/>
  <c r="AE381" i="79"/>
  <c r="AE384" i="79" s="1"/>
  <c r="AD564" i="79"/>
  <c r="AL747" i="79"/>
  <c r="AL757" i="79" s="1"/>
  <c r="Q76" i="43" s="1"/>
  <c r="AE747" i="79"/>
  <c r="AE757" i="79" s="1"/>
  <c r="J76" i="43" s="1"/>
  <c r="AI747" i="79"/>
  <c r="AG747" i="79"/>
  <c r="AF747" i="79"/>
  <c r="AF757" i="79" s="1"/>
  <c r="K76" i="43" s="1"/>
  <c r="Z747" i="79"/>
  <c r="Z757" i="79" s="1"/>
  <c r="E76" i="43" s="1"/>
  <c r="AD747" i="79"/>
  <c r="AC747" i="79"/>
  <c r="AC757" i="79" s="1"/>
  <c r="H76" i="43" s="1"/>
  <c r="AJ747" i="79"/>
  <c r="AJ757" i="79" s="1"/>
  <c r="O76" i="43" s="1"/>
  <c r="AH747" i="79"/>
  <c r="AH757" i="79" s="1"/>
  <c r="M76" i="43" s="1"/>
  <c r="AA747" i="79"/>
  <c r="AA757" i="79" s="1"/>
  <c r="F76" i="43" s="1"/>
  <c r="AB747" i="79"/>
  <c r="AB757" i="79" s="1"/>
  <c r="G76" i="43" s="1"/>
  <c r="AK747" i="79"/>
  <c r="AH132" i="46"/>
  <c r="M55" i="43" s="1"/>
  <c r="AG198" i="79"/>
  <c r="AG202" i="79" s="1"/>
  <c r="AF564" i="79"/>
  <c r="AF568" i="79" s="1"/>
  <c r="Y381" i="79"/>
  <c r="Y389" i="79" s="1"/>
  <c r="AF198" i="79"/>
  <c r="AF201" i="79" s="1"/>
  <c r="AH381" i="79"/>
  <c r="AH389" i="79" s="1"/>
  <c r="M70" i="43" s="1"/>
  <c r="AH519" i="46"/>
  <c r="AG262" i="46"/>
  <c r="L58" i="43" s="1"/>
  <c r="AI518" i="46"/>
  <c r="AH517" i="46"/>
  <c r="AG260" i="46"/>
  <c r="AG261" i="46" s="1"/>
  <c r="L57" i="43" s="1"/>
  <c r="AI519" i="46"/>
  <c r="AI522" i="46"/>
  <c r="N64" i="43" s="1"/>
  <c r="AH522" i="46"/>
  <c r="M64" i="43" s="1"/>
  <c r="Y1118" i="79"/>
  <c r="AG389" i="46"/>
  <c r="AG390" i="46"/>
  <c r="AG388" i="46"/>
  <c r="Y1115" i="79"/>
  <c r="AI198" i="79"/>
  <c r="AI199" i="79" s="1"/>
  <c r="AJ198" i="79"/>
  <c r="AJ203" i="79" s="1"/>
  <c r="AK198" i="79"/>
  <c r="AK201" i="79" s="1"/>
  <c r="AL198" i="79"/>
  <c r="AL203" i="79" s="1"/>
  <c r="AH198" i="79"/>
  <c r="AH205" i="79" s="1"/>
  <c r="M67" i="43" s="1"/>
  <c r="AA383" i="79"/>
  <c r="AA386" i="79"/>
  <c r="AA387" i="79"/>
  <c r="AA385" i="79"/>
  <c r="AA384" i="79"/>
  <c r="AF132" i="46"/>
  <c r="K55" i="43" s="1"/>
  <c r="AJ522" i="46"/>
  <c r="O64" i="43" s="1"/>
  <c r="Y754" i="79"/>
  <c r="Y753" i="79"/>
  <c r="Y748" i="79"/>
  <c r="Y752" i="79"/>
  <c r="Y750" i="79"/>
  <c r="Y749" i="79"/>
  <c r="Y751" i="79"/>
  <c r="AF260" i="46"/>
  <c r="AF259" i="46"/>
  <c r="AJ517" i="46"/>
  <c r="AJ519" i="46"/>
  <c r="AJ518" i="46"/>
  <c r="Y1121" i="79"/>
  <c r="Y1114" i="79"/>
  <c r="Y1116" i="79"/>
  <c r="Y1122" i="79"/>
  <c r="AF389" i="46"/>
  <c r="AF390" i="46"/>
  <c r="AF388" i="46"/>
  <c r="AH260" i="46"/>
  <c r="AH259" i="46"/>
  <c r="AG519" i="46"/>
  <c r="AG517" i="46"/>
  <c r="AG518" i="46"/>
  <c r="AF262" i="46"/>
  <c r="K58" i="43" s="1"/>
  <c r="AF517" i="46"/>
  <c r="AK387" i="46"/>
  <c r="AK389" i="46" s="1"/>
  <c r="AH262" i="46"/>
  <c r="M58" i="43" s="1"/>
  <c r="AH387" i="46"/>
  <c r="AH392" i="46" s="1"/>
  <c r="M61" i="43" s="1"/>
  <c r="AG132" i="46"/>
  <c r="L55" i="43" s="1"/>
  <c r="AA389" i="79"/>
  <c r="F70" i="43" s="1"/>
  <c r="AF522" i="46"/>
  <c r="K64" i="43" s="1"/>
  <c r="AF519" i="46"/>
  <c r="AI381" i="79"/>
  <c r="AI383" i="79" s="1"/>
  <c r="AG522" i="46"/>
  <c r="L64" i="43" s="1"/>
  <c r="Y757" i="79"/>
  <c r="AJ390" i="46"/>
  <c r="AI390" i="46"/>
  <c r="Y202" i="79"/>
  <c r="Y200" i="79"/>
  <c r="Y201" i="79"/>
  <c r="AJ388" i="46"/>
  <c r="Y205" i="79"/>
  <c r="AI132" i="46"/>
  <c r="N55" i="43" s="1"/>
  <c r="AJ132" i="46"/>
  <c r="O55" i="43" s="1"/>
  <c r="AI388" i="46"/>
  <c r="AI259" i="46"/>
  <c r="AI261" i="46" s="1"/>
  <c r="N57" i="43" s="1"/>
  <c r="AI262" i="46"/>
  <c r="N58" i="43" s="1"/>
  <c r="AJ262" i="46"/>
  <c r="O58" i="43" s="1"/>
  <c r="AJ259" i="46"/>
  <c r="AJ261" i="46" s="1"/>
  <c r="O57" i="43"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L132" i="46"/>
  <c r="Q55" i="43" s="1"/>
  <c r="AK132" i="46"/>
  <c r="P55" i="43" s="1"/>
  <c r="AK262" i="46"/>
  <c r="P58" i="43" s="1"/>
  <c r="AL262" i="46"/>
  <c r="Q58" i="43" s="1"/>
  <c r="AL522" i="46"/>
  <c r="Q64" i="43" s="1"/>
  <c r="AK517" i="46"/>
  <c r="AL390" i="46"/>
  <c r="AL388" i="46"/>
  <c r="AK522" i="46"/>
  <c r="P64" i="43" s="1"/>
  <c r="AK260" i="46"/>
  <c r="AK259" i="46"/>
  <c r="AL517" i="46"/>
  <c r="AL260" i="46"/>
  <c r="AL259" i="46"/>
  <c r="AK568" i="79"/>
  <c r="Y260" i="46"/>
  <c r="AC262" i="46"/>
  <c r="H58" i="43" s="1"/>
  <c r="AC390" i="46"/>
  <c r="AD390" i="46"/>
  <c r="Z517" i="46"/>
  <c r="Z522" i="46"/>
  <c r="E64" i="43" s="1"/>
  <c r="AD517" i="46"/>
  <c r="AB522" i="46"/>
  <c r="G64" i="43" s="1"/>
  <c r="AB517" i="46"/>
  <c r="AA517" i="46"/>
  <c r="AE522" i="46"/>
  <c r="J64" i="43" s="1"/>
  <c r="AE517" i="46"/>
  <c r="AC522" i="46"/>
  <c r="H64" i="43" s="1"/>
  <c r="AC517" i="46"/>
  <c r="AB259" i="46"/>
  <c r="AB261" i="46" s="1"/>
  <c r="G57" i="43" s="1"/>
  <c r="AE260" i="46"/>
  <c r="AE261" i="46" s="1"/>
  <c r="J57" i="43" s="1"/>
  <c r="AB390" i="46"/>
  <c r="AE262" i="46"/>
  <c r="J58" i="43" s="1"/>
  <c r="AD262" i="46"/>
  <c r="I58" i="43" s="1"/>
  <c r="AB388" i="46"/>
  <c r="AD259" i="46"/>
  <c r="AD261" i="46" s="1"/>
  <c r="I57" i="43" s="1"/>
  <c r="AD392" i="46"/>
  <c r="I61" i="43" s="1"/>
  <c r="AA390" i="46"/>
  <c r="AC388" i="46"/>
  <c r="AC260" i="46"/>
  <c r="AC261" i="46" s="1"/>
  <c r="H57" i="43" s="1"/>
  <c r="AC392" i="46"/>
  <c r="H61" i="43" s="1"/>
  <c r="AA392" i="46"/>
  <c r="F61" i="43" s="1"/>
  <c r="AB392" i="46"/>
  <c r="G61" i="43" s="1"/>
  <c r="AB262" i="46"/>
  <c r="G58" i="43" s="1"/>
  <c r="AA260" i="46"/>
  <c r="AA261" i="46" s="1"/>
  <c r="F57" i="43" s="1"/>
  <c r="AA262" i="46"/>
  <c r="F58" i="43" s="1"/>
  <c r="Y262" i="46"/>
  <c r="AF392" i="46"/>
  <c r="K61" i="43" s="1"/>
  <c r="AG392" i="46"/>
  <c r="L61" i="43" s="1"/>
  <c r="AJ392" i="46"/>
  <c r="O61" i="43" s="1"/>
  <c r="AI392" i="46"/>
  <c r="N61" i="43" s="1"/>
  <c r="AL392" i="46"/>
  <c r="Q61" i="43" s="1"/>
  <c r="AD132" i="46"/>
  <c r="I55" i="43" s="1"/>
  <c r="AA132" i="46"/>
  <c r="F55" i="43" s="1"/>
  <c r="AB132" i="46"/>
  <c r="G55" i="43" s="1"/>
  <c r="AC132" i="46"/>
  <c r="H55" i="43" s="1"/>
  <c r="AE132" i="46"/>
  <c r="J55" i="43" s="1"/>
  <c r="AE392" i="46"/>
  <c r="J61" i="43" s="1"/>
  <c r="AE390" i="46"/>
  <c r="AE388" i="46"/>
  <c r="Y132" i="46"/>
  <c r="Y131" i="46"/>
  <c r="Y392" i="46"/>
  <c r="Y390" i="46"/>
  <c r="Y199" i="79"/>
  <c r="Y203" i="79"/>
  <c r="Z262" i="46"/>
  <c r="E58" i="43" s="1"/>
  <c r="Z260" i="46"/>
  <c r="Z259" i="46"/>
  <c r="Z392" i="46"/>
  <c r="E61" i="43" s="1"/>
  <c r="Z390" i="46"/>
  <c r="Z388" i="46"/>
  <c r="AC131" i="46"/>
  <c r="H54" i="43" s="1"/>
  <c r="AA131" i="46"/>
  <c r="F54" i="43" s="1"/>
  <c r="AB131" i="46"/>
  <c r="G54" i="43" s="1"/>
  <c r="Z131" i="46"/>
  <c r="Z132" i="46"/>
  <c r="E55" i="43" s="1"/>
  <c r="I54" i="43"/>
  <c r="AK565" i="79" l="1"/>
  <c r="AK570" i="79"/>
  <c r="AK567" i="79"/>
  <c r="AK569" i="79"/>
  <c r="AE201" i="79"/>
  <c r="AE199" i="79"/>
  <c r="AE203" i="79"/>
  <c r="AE205" i="79"/>
  <c r="J67" i="43" s="1"/>
  <c r="AK571" i="79"/>
  <c r="AE200" i="79"/>
  <c r="Y1124" i="79"/>
  <c r="D81" i="43" s="1"/>
  <c r="Y756" i="79"/>
  <c r="D75" i="43" s="1"/>
  <c r="T18" i="47"/>
  <c r="P20" i="47"/>
  <c r="Q15" i="47"/>
  <c r="S23" i="47"/>
  <c r="U17" i="47"/>
  <c r="R26" i="47"/>
  <c r="AB570" i="79"/>
  <c r="AB569" i="79"/>
  <c r="AB201" i="79"/>
  <c r="AB202" i="79"/>
  <c r="AA199" i="79"/>
  <c r="AA202" i="79"/>
  <c r="AA203" i="79"/>
  <c r="AD569" i="79"/>
  <c r="AD573" i="79"/>
  <c r="I73" i="43" s="1"/>
  <c r="Z202" i="79"/>
  <c r="Z203" i="79"/>
  <c r="AJ570" i="79"/>
  <c r="AJ573" i="79"/>
  <c r="O73" i="43" s="1"/>
  <c r="AM522" i="46"/>
  <c r="F104" i="43" s="1"/>
  <c r="Y567" i="79"/>
  <c r="Y570" i="79"/>
  <c r="Y571" i="79"/>
  <c r="Z568" i="79"/>
  <c r="Z570" i="79"/>
  <c r="Y521" i="46"/>
  <c r="V21" i="47"/>
  <c r="AM259" i="46"/>
  <c r="Z1125" i="79"/>
  <c r="E82" i="43" s="1"/>
  <c r="D70" i="43"/>
  <c r="AM131" i="46"/>
  <c r="C93" i="43" s="1"/>
  <c r="C103" i="43" s="1"/>
  <c r="AM262" i="46"/>
  <c r="D104" i="43" s="1"/>
  <c r="AM518" i="46"/>
  <c r="D76" i="43"/>
  <c r="AM132" i="46"/>
  <c r="C104" i="43" s="1"/>
  <c r="AM520" i="46"/>
  <c r="AM260" i="46"/>
  <c r="AM519" i="46"/>
  <c r="D67" i="43"/>
  <c r="AM517" i="46"/>
  <c r="AD568" i="79"/>
  <c r="AH569" i="79"/>
  <c r="AL569" i="79"/>
  <c r="AD565" i="79"/>
  <c r="AI569" i="79"/>
  <c r="R18" i="47"/>
  <c r="R17" i="47"/>
  <c r="R20" i="47"/>
  <c r="R21" i="47"/>
  <c r="R16" i="47"/>
  <c r="AE389" i="79"/>
  <c r="J70" i="43" s="1"/>
  <c r="R22" i="47"/>
  <c r="AB200" i="79"/>
  <c r="AD383" i="79"/>
  <c r="AC202" i="79"/>
  <c r="AG570" i="79"/>
  <c r="AA566" i="79"/>
  <c r="AG569" i="79"/>
  <c r="AH565" i="79"/>
  <c r="AA568" i="79"/>
  <c r="AL566" i="79"/>
  <c r="AC205" i="79"/>
  <c r="H67" i="43" s="1"/>
  <c r="Z386" i="79"/>
  <c r="AC200" i="79"/>
  <c r="AD382" i="79"/>
  <c r="AB203" i="79"/>
  <c r="AD384" i="79"/>
  <c r="AL573" i="79"/>
  <c r="Q73" i="43" s="1"/>
  <c r="AL565" i="79"/>
  <c r="AB205" i="79"/>
  <c r="G67" i="43" s="1"/>
  <c r="AD389" i="79"/>
  <c r="I70" i="43" s="1"/>
  <c r="Z383" i="79"/>
  <c r="AL567" i="79"/>
  <c r="Z387" i="79"/>
  <c r="AB199" i="79"/>
  <c r="AB385" i="79"/>
  <c r="AK203" i="79"/>
  <c r="AA200" i="79"/>
  <c r="AA205" i="79"/>
  <c r="F67" i="43" s="1"/>
  <c r="AE385" i="79"/>
  <c r="AB387" i="79"/>
  <c r="AB386" i="79"/>
  <c r="AB389" i="79"/>
  <c r="G70" i="43" s="1"/>
  <c r="AI567" i="79"/>
  <c r="AI570" i="79"/>
  <c r="AK202" i="79"/>
  <c r="AI566" i="79"/>
  <c r="R19" i="47"/>
  <c r="R24" i="47"/>
  <c r="R25" i="47"/>
  <c r="R23" i="47"/>
  <c r="R15" i="47"/>
  <c r="AG573" i="79"/>
  <c r="L73" i="43" s="1"/>
  <c r="AB383" i="79"/>
  <c r="AA565" i="79"/>
  <c r="AG571" i="79"/>
  <c r="AA201" i="79"/>
  <c r="AI565" i="79"/>
  <c r="AH566" i="79"/>
  <c r="AB382" i="79"/>
  <c r="AA567" i="79"/>
  <c r="AG566" i="79"/>
  <c r="AH573" i="79"/>
  <c r="M73" i="43" s="1"/>
  <c r="AA573" i="79"/>
  <c r="F73" i="43" s="1"/>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K73" i="43" s="1"/>
  <c r="AG386" i="79"/>
  <c r="AL385" i="79"/>
  <c r="AJ383" i="79"/>
  <c r="AB573" i="79"/>
  <c r="G73" i="43" s="1"/>
  <c r="AG199" i="79"/>
  <c r="AC568" i="79"/>
  <c r="AF386" i="79"/>
  <c r="Y941" i="79"/>
  <c r="Q19" i="47"/>
  <c r="AC566" i="79"/>
  <c r="Q24" i="47"/>
  <c r="AD205" i="79"/>
  <c r="I67" i="43" s="1"/>
  <c r="AD203" i="79"/>
  <c r="AG203" i="79"/>
  <c r="Y937" i="79"/>
  <c r="AI521" i="46"/>
  <c r="N63" i="43" s="1"/>
  <c r="AG201" i="79"/>
  <c r="AH521" i="46"/>
  <c r="M63" i="43" s="1"/>
  <c r="Q26" i="47"/>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Y566" i="79"/>
  <c r="AB565" i="79"/>
  <c r="AJ569" i="79"/>
  <c r="AF567" i="79"/>
  <c r="AD570" i="79"/>
  <c r="Y938" i="79"/>
  <c r="AC383" i="79"/>
  <c r="AE565" i="79"/>
  <c r="AF202" i="79"/>
  <c r="Q31" i="47"/>
  <c r="AE573" i="79"/>
  <c r="J73" i="43" s="1"/>
  <c r="Q17" i="47"/>
  <c r="AK200" i="79"/>
  <c r="AL571" i="79"/>
  <c r="Z389" i="79"/>
  <c r="E70" i="43" s="1"/>
  <c r="Z385" i="79"/>
  <c r="AC565" i="79"/>
  <c r="AC199" i="79"/>
  <c r="AC387" i="79"/>
  <c r="AF382" i="79"/>
  <c r="AE570" i="79"/>
  <c r="AD566" i="79"/>
  <c r="AC389" i="79"/>
  <c r="H70" i="43" s="1"/>
  <c r="AI571" i="79"/>
  <c r="AI568" i="79"/>
  <c r="AC386" i="79"/>
  <c r="Z205" i="79"/>
  <c r="E67" i="43" s="1"/>
  <c r="Q21" i="47"/>
  <c r="AL570" i="79"/>
  <c r="AC573" i="79"/>
  <c r="H73" i="43" s="1"/>
  <c r="Y565" i="79"/>
  <c r="Z382" i="79"/>
  <c r="AC203" i="79"/>
  <c r="AC382" i="79"/>
  <c r="AF385" i="79"/>
  <c r="AD567" i="79"/>
  <c r="Y939" i="79"/>
  <c r="AK199" i="79"/>
  <c r="AF389" i="79"/>
  <c r="K70" i="43" s="1"/>
  <c r="AG521" i="46"/>
  <c r="L63" i="43" s="1"/>
  <c r="AF261" i="46"/>
  <c r="K57" i="43" s="1"/>
  <c r="AC569" i="79"/>
  <c r="AE571" i="79"/>
  <c r="AD387" i="79"/>
  <c r="AC384" i="79"/>
  <c r="AE568" i="79"/>
  <c r="AC571" i="79"/>
  <c r="AE569" i="79"/>
  <c r="AD571" i="79"/>
  <c r="D73" i="43"/>
  <c r="AH571" i="79"/>
  <c r="AH570" i="79"/>
  <c r="AH567" i="79"/>
  <c r="AA1120" i="79"/>
  <c r="AA1119" i="79"/>
  <c r="AA1117" i="79"/>
  <c r="AA1115" i="79"/>
  <c r="AA1122" i="79"/>
  <c r="AA1114" i="79"/>
  <c r="AA1121" i="79"/>
  <c r="AA1123" i="79"/>
  <c r="AA1118" i="79"/>
  <c r="AA1116" i="79"/>
  <c r="AI387" i="79"/>
  <c r="Z565" i="79"/>
  <c r="Z567" i="79"/>
  <c r="Z573" i="79"/>
  <c r="E73"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7" i="43" s="1"/>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Y568" i="79"/>
  <c r="Y569" i="79"/>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F82" i="43" s="1"/>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K60" i="43" s="1"/>
  <c r="AJ521" i="46"/>
  <c r="O63" i="43" s="1"/>
  <c r="AF521" i="46"/>
  <c r="K63" i="43" s="1"/>
  <c r="AH261" i="46"/>
  <c r="M57" i="43" s="1"/>
  <c r="AA388" i="79"/>
  <c r="F69" i="43" s="1"/>
  <c r="AG391" i="46"/>
  <c r="L60" i="43" s="1"/>
  <c r="D82" i="43"/>
  <c r="P17" i="47"/>
  <c r="P18" i="47"/>
  <c r="AJ202" i="79"/>
  <c r="AI200" i="79"/>
  <c r="P21" i="47"/>
  <c r="P24" i="47"/>
  <c r="Q22" i="47"/>
  <c r="Q25" i="47"/>
  <c r="AL200" i="79"/>
  <c r="AI202" i="79"/>
  <c r="AH389" i="46"/>
  <c r="E94" i="43" s="1"/>
  <c r="AH390" i="46"/>
  <c r="AH388" i="46"/>
  <c r="P19" i="47"/>
  <c r="AJ200" i="79"/>
  <c r="P22" i="47"/>
  <c r="Q23" i="47"/>
  <c r="AI203" i="79"/>
  <c r="P16" i="47"/>
  <c r="P25" i="47"/>
  <c r="P23" i="47"/>
  <c r="Q18" i="47"/>
  <c r="Q16" i="47"/>
  <c r="AL199" i="79"/>
  <c r="AJ199" i="79"/>
  <c r="AJ201" i="79"/>
  <c r="AI201" i="79"/>
  <c r="P26" i="47"/>
  <c r="Q20" i="47"/>
  <c r="AJ205" i="79"/>
  <c r="O67" i="43" s="1"/>
  <c r="AH203" i="79"/>
  <c r="AH201" i="79"/>
  <c r="AH199" i="79"/>
  <c r="AH200" i="79"/>
  <c r="AH202" i="79"/>
  <c r="R64" i="43"/>
  <c r="AI391" i="46"/>
  <c r="N60" i="43" s="1"/>
  <c r="T24" i="47"/>
  <c r="T17" i="47"/>
  <c r="T19" i="47"/>
  <c r="T16" i="47"/>
  <c r="T22" i="47"/>
  <c r="S20" i="47"/>
  <c r="T21" i="47"/>
  <c r="T15" i="47"/>
  <c r="AJ391" i="46"/>
  <c r="O60" i="43" s="1"/>
  <c r="S24" i="47"/>
  <c r="T26" i="47"/>
  <c r="T20" i="47"/>
  <c r="T23" i="47"/>
  <c r="T25" i="47"/>
  <c r="S26" i="47"/>
  <c r="S17" i="47"/>
  <c r="S19" i="47"/>
  <c r="S21" i="47"/>
  <c r="S18" i="47"/>
  <c r="S15" i="47"/>
  <c r="S25" i="47"/>
  <c r="S16" i="47"/>
  <c r="S22" i="47"/>
  <c r="S32" i="47"/>
  <c r="T33" i="47"/>
  <c r="V18" i="47"/>
  <c r="Y204" i="79"/>
  <c r="V16" i="47"/>
  <c r="V20" i="47"/>
  <c r="V23" i="47"/>
  <c r="V25" i="47"/>
  <c r="V15" i="47"/>
  <c r="F94" i="43"/>
  <c r="V26" i="47"/>
  <c r="V24" i="47"/>
  <c r="V19" i="47"/>
  <c r="V17" i="47"/>
  <c r="V22" i="47"/>
  <c r="D93" i="43"/>
  <c r="Y261" i="46"/>
  <c r="D57" i="43" s="1"/>
  <c r="D94" i="43"/>
  <c r="F93" i="43"/>
  <c r="D58" i="43"/>
  <c r="R58" i="43" s="1"/>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3" i="43" s="1"/>
  <c r="T37" i="47"/>
  <c r="T36" i="47"/>
  <c r="AL261" i="46"/>
  <c r="Q57" i="43" s="1"/>
  <c r="AK261" i="46"/>
  <c r="P57" i="43" s="1"/>
  <c r="T32" i="47"/>
  <c r="T35" i="47"/>
  <c r="T38" i="47"/>
  <c r="T39" i="47"/>
  <c r="T41" i="47"/>
  <c r="T30" i="47"/>
  <c r="AL391" i="46"/>
  <c r="Q60" i="43" s="1"/>
  <c r="T34" i="47"/>
  <c r="AA391" i="46"/>
  <c r="F60" i="43" s="1"/>
  <c r="K45" i="47" s="1"/>
  <c r="AL521" i="46"/>
  <c r="Q63" i="43" s="1"/>
  <c r="AC391" i="46"/>
  <c r="H60" i="43" s="1"/>
  <c r="AE521" i="46"/>
  <c r="J63" i="43" s="1"/>
  <c r="AD391" i="46"/>
  <c r="I60" i="43" s="1"/>
  <c r="AB521" i="46"/>
  <c r="G63" i="43" s="1"/>
  <c r="AD521" i="46"/>
  <c r="I63" i="43" s="1"/>
  <c r="AA521" i="46"/>
  <c r="F63" i="43" s="1"/>
  <c r="AC521" i="46"/>
  <c r="H63" i="43" s="1"/>
  <c r="Z521" i="46"/>
  <c r="E63" i="43" s="1"/>
  <c r="AB391" i="46"/>
  <c r="G60" i="43" s="1"/>
  <c r="D61" i="43"/>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J60" i="43" s="1"/>
  <c r="Z391" i="46"/>
  <c r="E60" i="43" s="1"/>
  <c r="Z261" i="46"/>
  <c r="Y391" i="46"/>
  <c r="J54" i="43"/>
  <c r="D54" i="43"/>
  <c r="D55" i="43"/>
  <c r="E54" i="43"/>
  <c r="AK572" i="79" l="1"/>
  <c r="P72" i="43" s="1"/>
  <c r="AE204" i="79"/>
  <c r="J66" i="43" s="1"/>
  <c r="AM1121" i="79"/>
  <c r="AM1119" i="79"/>
  <c r="AM1122" i="79"/>
  <c r="AM1120" i="79"/>
  <c r="AM1118" i="79"/>
  <c r="AM1117" i="79"/>
  <c r="AM1116" i="79"/>
  <c r="AM1115" i="79"/>
  <c r="AM1114" i="79"/>
  <c r="AM1123" i="79"/>
  <c r="AM1125" i="79"/>
  <c r="R82" i="43"/>
  <c r="AM383" i="79"/>
  <c r="S56" i="47"/>
  <c r="P39" i="47"/>
  <c r="R54" i="43"/>
  <c r="M45" i="47"/>
  <c r="V39" i="47"/>
  <c r="R30" i="47"/>
  <c r="N51" i="47"/>
  <c r="Z756" i="79"/>
  <c r="E75" i="43" s="1"/>
  <c r="Y572" i="79"/>
  <c r="D72" i="43" s="1"/>
  <c r="AM382" i="79"/>
  <c r="AM384" i="79"/>
  <c r="AM205" i="79"/>
  <c r="G104" i="43" s="1"/>
  <c r="AD572" i="79"/>
  <c r="I72" i="43" s="1"/>
  <c r="AJ572" i="79"/>
  <c r="O72" i="43" s="1"/>
  <c r="AM521" i="46"/>
  <c r="AM523" i="46" s="1"/>
  <c r="U31" i="47"/>
  <c r="R55" i="43"/>
  <c r="AM261" i="46"/>
  <c r="AM263" i="46" s="1"/>
  <c r="AM388" i="46"/>
  <c r="AM567" i="79"/>
  <c r="AM390" i="46"/>
  <c r="AM200" i="79"/>
  <c r="AM199" i="79"/>
  <c r="AM750" i="79"/>
  <c r="AM754" i="79"/>
  <c r="AM749" i="79"/>
  <c r="AM748" i="79"/>
  <c r="AM932" i="79"/>
  <c r="AM201" i="79"/>
  <c r="AM389" i="46"/>
  <c r="AM133" i="46"/>
  <c r="AM934" i="79"/>
  <c r="AM571" i="79"/>
  <c r="AM753" i="79"/>
  <c r="AM751" i="79"/>
  <c r="AM752" i="79"/>
  <c r="AM202" i="79"/>
  <c r="AM203" i="79"/>
  <c r="AM566" i="79"/>
  <c r="D79" i="43"/>
  <c r="R79" i="43" s="1"/>
  <c r="AM941" i="79"/>
  <c r="K104" i="43" s="1"/>
  <c r="AM935" i="79"/>
  <c r="AM387" i="79"/>
  <c r="AM568" i="79"/>
  <c r="R73" i="43"/>
  <c r="AM573" i="79"/>
  <c r="AM392" i="46"/>
  <c r="E104" i="43" s="1"/>
  <c r="AM565" i="79"/>
  <c r="AM937" i="79"/>
  <c r="AM389" i="79"/>
  <c r="H104" i="43" s="1"/>
  <c r="AM569" i="79"/>
  <c r="AK391" i="46"/>
  <c r="P60" i="43" s="1"/>
  <c r="AM386" i="79"/>
  <c r="AM385" i="79"/>
  <c r="AM570" i="79"/>
  <c r="AM931" i="79"/>
  <c r="AM933" i="79"/>
  <c r="L104" i="43"/>
  <c r="AM936" i="79"/>
  <c r="AM755" i="79"/>
  <c r="AM939" i="79"/>
  <c r="AM938" i="79"/>
  <c r="AM757" i="79"/>
  <c r="D103" i="43"/>
  <c r="AB204" i="79"/>
  <c r="G66" i="43" s="1"/>
  <c r="AL572" i="79"/>
  <c r="Q72" i="43" s="1"/>
  <c r="E95" i="43"/>
  <c r="Z388" i="79"/>
  <c r="E69" i="43" s="1"/>
  <c r="AA204" i="79"/>
  <c r="F66" i="43" s="1"/>
  <c r="AG572" i="79"/>
  <c r="L72" i="43" s="1"/>
  <c r="AB388" i="79"/>
  <c r="G69" i="43" s="1"/>
  <c r="AA572" i="79"/>
  <c r="F72" i="43" s="1"/>
  <c r="R27" i="47"/>
  <c r="R29" i="47" s="1"/>
  <c r="P30" i="47"/>
  <c r="P37" i="47"/>
  <c r="P33" i="47"/>
  <c r="P56" i="47"/>
  <c r="P32" i="47"/>
  <c r="AG388" i="79"/>
  <c r="L69" i="43" s="1"/>
  <c r="AH388" i="79"/>
  <c r="M69" i="43" s="1"/>
  <c r="AB572" i="79"/>
  <c r="G72" i="43" s="1"/>
  <c r="AI572" i="79"/>
  <c r="N72" i="43" s="1"/>
  <c r="AJ388" i="79"/>
  <c r="O69" i="43" s="1"/>
  <c r="AL388" i="79"/>
  <c r="Q69" i="43" s="1"/>
  <c r="H97" i="43"/>
  <c r="P48" i="47"/>
  <c r="AD204" i="79"/>
  <c r="I66" i="43" s="1"/>
  <c r="K95" i="43"/>
  <c r="AF388" i="79"/>
  <c r="K69" i="43" s="1"/>
  <c r="P54" i="47"/>
  <c r="AF572" i="79"/>
  <c r="K72" i="43" s="1"/>
  <c r="AF204" i="79"/>
  <c r="K66" i="43" s="1"/>
  <c r="AK388" i="79"/>
  <c r="P69" i="43" s="1"/>
  <c r="AG204" i="79"/>
  <c r="L66" i="43" s="1"/>
  <c r="P34" i="47"/>
  <c r="P40" i="47"/>
  <c r="AK204" i="79"/>
  <c r="P66" i="43" s="1"/>
  <c r="Z204" i="79"/>
  <c r="E66" i="43" s="1"/>
  <c r="Y940" i="79"/>
  <c r="D78" i="43" s="1"/>
  <c r="H94" i="43"/>
  <c r="H96" i="43"/>
  <c r="AI204" i="79"/>
  <c r="N66" i="43" s="1"/>
  <c r="AE572" i="79"/>
  <c r="J72" i="43" s="1"/>
  <c r="P51" i="47"/>
  <c r="K94" i="43"/>
  <c r="AH572" i="79"/>
  <c r="M72" i="43" s="1"/>
  <c r="AC388" i="79"/>
  <c r="H69" i="43" s="1"/>
  <c r="I99" i="43"/>
  <c r="H93" i="43"/>
  <c r="H98" i="43"/>
  <c r="P55" i="47"/>
  <c r="AI1124" i="79"/>
  <c r="N81" i="43" s="1"/>
  <c r="AB1124" i="79"/>
  <c r="G81" i="43" s="1"/>
  <c r="J99" i="43"/>
  <c r="I95" i="43"/>
  <c r="P50" i="47"/>
  <c r="K101" i="43"/>
  <c r="R76" i="43"/>
  <c r="J98" i="43"/>
  <c r="R70" i="43"/>
  <c r="AC204" i="79"/>
  <c r="H66" i="43" s="1"/>
  <c r="AC572" i="79"/>
  <c r="H72" i="43" s="1"/>
  <c r="K97" i="43"/>
  <c r="L100" i="43"/>
  <c r="J97" i="43"/>
  <c r="P47" i="47"/>
  <c r="P35" i="47"/>
  <c r="P38" i="47"/>
  <c r="AD388" i="79"/>
  <c r="I69" i="43" s="1"/>
  <c r="AD1124" i="79"/>
  <c r="I81" i="43" s="1"/>
  <c r="AF940" i="79"/>
  <c r="K78" i="43" s="1"/>
  <c r="I93" i="43"/>
  <c r="P53" i="47"/>
  <c r="P36" i="47"/>
  <c r="P31" i="47"/>
  <c r="H95" i="43"/>
  <c r="AG940" i="79"/>
  <c r="L78" i="43" s="1"/>
  <c r="AI388" i="79"/>
  <c r="N69" i="43" s="1"/>
  <c r="I98" i="43"/>
  <c r="L94" i="43"/>
  <c r="R61" i="43"/>
  <c r="P46" i="47"/>
  <c r="P52" i="47"/>
  <c r="P41" i="47"/>
  <c r="J96" i="43"/>
  <c r="L95" i="43"/>
  <c r="K93" i="43"/>
  <c r="P45" i="47"/>
  <c r="P49" i="47"/>
  <c r="L102" i="43"/>
  <c r="M102" i="43" s="1"/>
  <c r="I94" i="43"/>
  <c r="AE388" i="79"/>
  <c r="J69" i="43" s="1"/>
  <c r="Z572" i="79"/>
  <c r="E72" i="43" s="1"/>
  <c r="AH940" i="79"/>
  <c r="M78" i="43" s="1"/>
  <c r="K99" i="43"/>
  <c r="AD756" i="79"/>
  <c r="I75" i="43" s="1"/>
  <c r="J93" i="43"/>
  <c r="AE940" i="79"/>
  <c r="J78" i="43" s="1"/>
  <c r="AL1124" i="79"/>
  <c r="Q81" i="43" s="1"/>
  <c r="AK756" i="79"/>
  <c r="P75" i="43" s="1"/>
  <c r="L93" i="43"/>
  <c r="Z1124" i="79"/>
  <c r="E81" i="43" s="1"/>
  <c r="G97" i="43"/>
  <c r="AH1124" i="79"/>
  <c r="M81" i="43" s="1"/>
  <c r="AF1124" i="79"/>
  <c r="K81" i="43" s="1"/>
  <c r="AC940" i="79"/>
  <c r="H78" i="43" s="1"/>
  <c r="AG1124" i="79"/>
  <c r="L81" i="43" s="1"/>
  <c r="L98" i="43"/>
  <c r="J94" i="43"/>
  <c r="L97" i="43"/>
  <c r="AL756" i="79"/>
  <c r="Q75" i="43" s="1"/>
  <c r="AF756" i="79"/>
  <c r="K75" i="43" s="1"/>
  <c r="AD940" i="79"/>
  <c r="I78" i="43" s="1"/>
  <c r="J95" i="43"/>
  <c r="I96" i="43"/>
  <c r="AC756" i="79"/>
  <c r="H75" i="43" s="1"/>
  <c r="K100" i="43"/>
  <c r="AK1124" i="79"/>
  <c r="P81" i="43" s="1"/>
  <c r="AJ1124" i="79"/>
  <c r="O81" i="43" s="1"/>
  <c r="AI756" i="79"/>
  <c r="N75" i="43" s="1"/>
  <c r="AA756" i="79"/>
  <c r="F75" i="43" s="1"/>
  <c r="I97" i="43"/>
  <c r="K96" i="43"/>
  <c r="Y388" i="79"/>
  <c r="D69" i="43" s="1"/>
  <c r="L99" i="43"/>
  <c r="AJ940" i="79"/>
  <c r="O78" i="43" s="1"/>
  <c r="K98" i="43"/>
  <c r="AE1124" i="79"/>
  <c r="J81" i="43" s="1"/>
  <c r="AE756" i="79"/>
  <c r="J75" i="43" s="1"/>
  <c r="Z940" i="79"/>
  <c r="E78" i="43" s="1"/>
  <c r="AL940" i="79"/>
  <c r="Q78" i="43" s="1"/>
  <c r="L101" i="43"/>
  <c r="AA940" i="79"/>
  <c r="F78" i="43" s="1"/>
  <c r="AC1124" i="79"/>
  <c r="H81" i="43" s="1"/>
  <c r="AI940" i="79"/>
  <c r="N78" i="43" s="1"/>
  <c r="AB940" i="79"/>
  <c r="G78" i="43" s="1"/>
  <c r="AJ756" i="79"/>
  <c r="O75" i="43" s="1"/>
  <c r="AH756" i="79"/>
  <c r="M75" i="43" s="1"/>
  <c r="AK940" i="79"/>
  <c r="P78" i="43" s="1"/>
  <c r="AG756" i="79"/>
  <c r="L75" i="43" s="1"/>
  <c r="AB756" i="79"/>
  <c r="G75" i="43" s="1"/>
  <c r="L96" i="43"/>
  <c r="J100" i="43"/>
  <c r="AA1124" i="79"/>
  <c r="F81" i="43" s="1"/>
  <c r="AH391" i="46"/>
  <c r="M60" i="43" s="1"/>
  <c r="T63" i="47"/>
  <c r="S60" i="47"/>
  <c r="Q61" i="47"/>
  <c r="P62" i="47"/>
  <c r="P66" i="47"/>
  <c r="P69" i="47"/>
  <c r="P67" i="47"/>
  <c r="P61" i="47"/>
  <c r="R31" i="47"/>
  <c r="P71" i="47"/>
  <c r="P70" i="47"/>
  <c r="R34" i="47"/>
  <c r="P68" i="47"/>
  <c r="P64" i="47"/>
  <c r="R38" i="47"/>
  <c r="T47" i="47"/>
  <c r="R37" i="47"/>
  <c r="P60" i="47"/>
  <c r="P63" i="47"/>
  <c r="R39" i="47"/>
  <c r="P65" i="47"/>
  <c r="AJ204" i="79"/>
  <c r="O66" i="43" s="1"/>
  <c r="Q27" i="47"/>
  <c r="Q29" i="47" s="1"/>
  <c r="Q42" i="47" s="1"/>
  <c r="Q44" i="47" s="1"/>
  <c r="P27" i="47"/>
  <c r="P29" i="47" s="1"/>
  <c r="Q60" i="47"/>
  <c r="Q67" i="47"/>
  <c r="Q69" i="47"/>
  <c r="Q50" i="47"/>
  <c r="R40" i="47"/>
  <c r="Q71" i="47"/>
  <c r="R41" i="47"/>
  <c r="R33" i="47"/>
  <c r="AL204"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04" i="79"/>
  <c r="M66" i="43" s="1"/>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D63" i="43"/>
  <c r="R63"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7" i="43"/>
  <c r="K27" i="47"/>
  <c r="AM1124" i="79" l="1"/>
  <c r="O232" i="47"/>
  <c r="E29" i="43"/>
  <c r="E41" i="43"/>
  <c r="R81" i="43"/>
  <c r="E30" i="43"/>
  <c r="E37" i="43"/>
  <c r="E42" i="43"/>
  <c r="R78" i="43"/>
  <c r="E35" i="43"/>
  <c r="E39" i="43"/>
  <c r="E40" i="43"/>
  <c r="E33" i="43"/>
  <c r="K182" i="47"/>
  <c r="E32" i="43"/>
  <c r="H20" i="43"/>
  <c r="AM1126" i="79"/>
  <c r="V180" i="47"/>
  <c r="P226" i="47"/>
  <c r="R226" i="47"/>
  <c r="N230" i="47"/>
  <c r="E31" i="43"/>
  <c r="E38" i="43"/>
  <c r="E34" i="43"/>
  <c r="E36" i="43"/>
  <c r="R57" i="43"/>
  <c r="J235" i="47"/>
  <c r="J227" i="47"/>
  <c r="J216" i="47"/>
  <c r="J215" i="47"/>
  <c r="J212" i="47"/>
  <c r="J210" i="47"/>
  <c r="J200" i="47"/>
  <c r="J190" i="47"/>
  <c r="J205" i="47"/>
  <c r="J196" i="47"/>
  <c r="J180" i="47"/>
  <c r="J183" i="47"/>
  <c r="J168" i="47"/>
  <c r="J174" i="47"/>
  <c r="J173" i="47"/>
  <c r="J233" i="47"/>
  <c r="J225" i="47"/>
  <c r="J214" i="47"/>
  <c r="J211" i="47"/>
  <c r="J236" i="47"/>
  <c r="J232" i="47"/>
  <c r="J206" i="47"/>
  <c r="J198" i="47"/>
  <c r="J188" i="47"/>
  <c r="J203" i="47"/>
  <c r="J189" i="47"/>
  <c r="J191" i="47"/>
  <c r="J167" i="47"/>
  <c r="J176" i="47"/>
  <c r="J172" i="47"/>
  <c r="J231" i="47"/>
  <c r="J220" i="47"/>
  <c r="J234" i="47"/>
  <c r="J228" i="47"/>
  <c r="J230" i="47"/>
  <c r="J221" i="47"/>
  <c r="J204" i="47"/>
  <c r="J197" i="47"/>
  <c r="J186" i="47"/>
  <c r="J201" i="47"/>
  <c r="J185" i="47"/>
  <c r="J181" i="47"/>
  <c r="J171" i="47"/>
  <c r="J166" i="47"/>
  <c r="J165" i="47"/>
  <c r="J229" i="47"/>
  <c r="J218" i="47"/>
  <c r="J226" i="47"/>
  <c r="J217" i="47"/>
  <c r="J219" i="47"/>
  <c r="J213" i="47"/>
  <c r="J202" i="47"/>
  <c r="J195" i="47"/>
  <c r="J184" i="47"/>
  <c r="J199" i="47"/>
  <c r="J182" i="47"/>
  <c r="J187" i="47"/>
  <c r="J175" i="47"/>
  <c r="J170" i="47"/>
  <c r="J16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K166"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I235" i="47"/>
  <c r="I227" i="47"/>
  <c r="I216" i="47"/>
  <c r="I234" i="47"/>
  <c r="I226" i="47"/>
  <c r="I215" i="47"/>
  <c r="I196" i="47"/>
  <c r="I185" i="47"/>
  <c r="I204" i="47"/>
  <c r="I197" i="47"/>
  <c r="I181" i="47"/>
  <c r="I186" i="47"/>
  <c r="I199" i="47"/>
  <c r="I165" i="47"/>
  <c r="I172" i="47"/>
  <c r="I176" i="47"/>
  <c r="I233" i="47"/>
  <c r="I225" i="47"/>
  <c r="I214" i="47"/>
  <c r="I232" i="47"/>
  <c r="I221" i="47"/>
  <c r="I213" i="47"/>
  <c r="I191" i="47"/>
  <c r="I183" i="47"/>
  <c r="I202" i="47"/>
  <c r="I180" i="47"/>
  <c r="I168" i="47"/>
  <c r="I167" i="47"/>
  <c r="I182" i="47"/>
  <c r="I169" i="47"/>
  <c r="I173" i="47"/>
  <c r="I150" i="47"/>
  <c r="I231" i="47"/>
  <c r="I220" i="47"/>
  <c r="I212" i="47"/>
  <c r="I230" i="47"/>
  <c r="I219" i="47"/>
  <c r="I211" i="47"/>
  <c r="I189" i="47"/>
  <c r="I200" i="47"/>
  <c r="I190" i="47"/>
  <c r="I184" i="47"/>
  <c r="I188" i="47"/>
  <c r="I166" i="47"/>
  <c r="I170" i="47"/>
  <c r="I174" i="47"/>
  <c r="I229" i="47"/>
  <c r="I218" i="47"/>
  <c r="I236" i="47"/>
  <c r="I228" i="47"/>
  <c r="I217" i="47"/>
  <c r="I210" i="47"/>
  <c r="I187" i="47"/>
  <c r="I206" i="47"/>
  <c r="I198" i="47"/>
  <c r="I203" i="47"/>
  <c r="I205" i="47"/>
  <c r="I195" i="47"/>
  <c r="I201" i="47"/>
  <c r="I171" i="47"/>
  <c r="I175"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176" i="47"/>
  <c r="K191" i="47"/>
  <c r="K216" i="47"/>
  <c r="K230" i="47"/>
  <c r="K200" i="47"/>
  <c r="K205" i="47"/>
  <c r="K229" i="47"/>
  <c r="K181" i="47"/>
  <c r="K203" i="47"/>
  <c r="K227" i="47"/>
  <c r="K174" i="47"/>
  <c r="K183" i="47"/>
  <c r="K190" i="47"/>
  <c r="K213" i="47"/>
  <c r="K168" i="47"/>
  <c r="K199" i="47"/>
  <c r="K220" i="47"/>
  <c r="K234" i="47"/>
  <c r="K165" i="47"/>
  <c r="K202" i="47"/>
  <c r="K188" i="47"/>
  <c r="K235" i="47"/>
  <c r="K175" i="47"/>
  <c r="K180" i="47"/>
  <c r="K210" i="47"/>
  <c r="K221" i="47"/>
  <c r="K173" i="47"/>
  <c r="K206" i="47"/>
  <c r="K211" i="47"/>
  <c r="K219" i="47"/>
  <c r="K172" i="47"/>
  <c r="K196" i="47"/>
  <c r="K218" i="47"/>
  <c r="K232" i="47"/>
  <c r="K170" i="47"/>
  <c r="K187"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K186" i="47"/>
  <c r="K189" i="47"/>
  <c r="K169"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K185"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K171" i="47"/>
  <c r="S188" i="47"/>
  <c r="T204" i="47"/>
  <c r="P187" i="47"/>
  <c r="P185" i="47"/>
  <c r="P200" i="47"/>
  <c r="V236" i="47"/>
  <c r="R174" i="47"/>
  <c r="T203" i="47"/>
  <c r="R185" i="47"/>
  <c r="R187" i="47"/>
  <c r="K228" i="47"/>
  <c r="K214" i="47"/>
  <c r="K204" i="47"/>
  <c r="K167"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K184" i="47"/>
  <c r="S234" i="47"/>
  <c r="V197" i="47"/>
  <c r="U83" i="47"/>
  <c r="AM204" i="79"/>
  <c r="AM206" i="79" s="1"/>
  <c r="J104" i="43"/>
  <c r="I104" i="43"/>
  <c r="R75" i="43"/>
  <c r="R66" i="43"/>
  <c r="R69" i="43"/>
  <c r="R60" i="43"/>
  <c r="R72" i="43"/>
  <c r="Q82" i="47"/>
  <c r="P83" i="47"/>
  <c r="AM391" i="46"/>
  <c r="AM393" i="46" s="1"/>
  <c r="U63" i="47"/>
  <c r="U71" i="47"/>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9" i="43" l="1"/>
  <c r="E43" i="43"/>
  <c r="W228" i="47"/>
  <c r="W188" i="47"/>
  <c r="W206" i="47"/>
  <c r="W174" i="47"/>
  <c r="W189" i="47"/>
  <c r="W212" i="47"/>
  <c r="W173" i="47"/>
  <c r="W168" i="47"/>
  <c r="W191" i="47"/>
  <c r="W214" i="47"/>
  <c r="W172" i="47"/>
  <c r="W181" i="47"/>
  <c r="W196" i="47"/>
  <c r="W216" i="47"/>
  <c r="W175" i="47"/>
  <c r="W205" i="47"/>
  <c r="W187" i="47"/>
  <c r="W236" i="47"/>
  <c r="W170" i="47"/>
  <c r="W190" i="47"/>
  <c r="W211" i="47"/>
  <c r="W220" i="47"/>
  <c r="W169" i="47"/>
  <c r="W180" i="47"/>
  <c r="W225" i="47"/>
  <c r="W165" i="47"/>
  <c r="W197" i="47"/>
  <c r="W215" i="47"/>
  <c r="W227" i="47"/>
  <c r="W195" i="47"/>
  <c r="W184" i="47"/>
  <c r="W171" i="47"/>
  <c r="W203" i="47"/>
  <c r="W210" i="47"/>
  <c r="W218" i="47"/>
  <c r="W166" i="47"/>
  <c r="W200" i="47"/>
  <c r="W219" i="47"/>
  <c r="W231" i="47"/>
  <c r="W182" i="47"/>
  <c r="W202" i="47"/>
  <c r="W233" i="47"/>
  <c r="W199" i="47"/>
  <c r="W204" i="47"/>
  <c r="W226" i="47"/>
  <c r="W235" i="47"/>
  <c r="W232" i="47"/>
  <c r="W221" i="47"/>
  <c r="W213" i="47"/>
  <c r="W201" i="47"/>
  <c r="W198" i="47"/>
  <c r="W229" i="47"/>
  <c r="W230" i="47"/>
  <c r="W167" i="47"/>
  <c r="W183" i="47"/>
  <c r="W176" i="47"/>
  <c r="W186" i="47"/>
  <c r="W185" i="47"/>
  <c r="W234" i="47"/>
  <c r="W217" i="47"/>
  <c r="M104" i="43"/>
  <c r="W161" i="47"/>
  <c r="U57" i="47"/>
  <c r="U59" i="47" s="1"/>
  <c r="U72" i="47" s="1"/>
  <c r="U74" i="47" s="1"/>
  <c r="U87" i="47" s="1"/>
  <c r="U89" i="47" s="1"/>
  <c r="U102" i="47" s="1"/>
  <c r="M103" i="43"/>
  <c r="W27" i="47"/>
  <c r="C105" i="43" s="1"/>
  <c r="C106"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84" i="43" s="1"/>
  <c r="P85" i="43" s="1"/>
  <c r="R164" i="47"/>
  <c r="R177" i="47" s="1"/>
  <c r="R179" i="47" s="1"/>
  <c r="R192" i="47" s="1"/>
  <c r="R194" i="47" s="1"/>
  <c r="R207" i="47" s="1"/>
  <c r="R209" i="47" s="1"/>
  <c r="R222" i="47" s="1"/>
  <c r="R224" i="47" s="1"/>
  <c r="R237" i="47" s="1"/>
  <c r="M84" i="43" s="1"/>
  <c r="M85" i="43" s="1"/>
  <c r="T164" i="47"/>
  <c r="T177" i="47" s="1"/>
  <c r="T179" i="47" s="1"/>
  <c r="T192" i="47" s="1"/>
  <c r="T194" i="47" s="1"/>
  <c r="T207" i="47" s="1"/>
  <c r="T209" i="47" s="1"/>
  <c r="T222" i="47" s="1"/>
  <c r="T224" i="47" s="1"/>
  <c r="T237" i="47" s="1"/>
  <c r="O84" i="43" s="1"/>
  <c r="O85" i="43" s="1"/>
  <c r="P164" i="47"/>
  <c r="P177" i="47" s="1"/>
  <c r="P179" i="47" s="1"/>
  <c r="P192" i="47" s="1"/>
  <c r="P194" i="47" s="1"/>
  <c r="P207" i="47" s="1"/>
  <c r="P209" i="47" s="1"/>
  <c r="P222" i="47" s="1"/>
  <c r="P224" i="47" s="1"/>
  <c r="P237" i="47" s="1"/>
  <c r="K84" i="43" s="1"/>
  <c r="K85" i="43" s="1"/>
  <c r="S164" i="47"/>
  <c r="S177" i="47" s="1"/>
  <c r="S179" i="47" s="1"/>
  <c r="S192" i="47" s="1"/>
  <c r="S194" i="47" s="1"/>
  <c r="S207" i="47" s="1"/>
  <c r="S209" i="47" s="1"/>
  <c r="S222" i="47" s="1"/>
  <c r="S224" i="47" s="1"/>
  <c r="S237" i="47" s="1"/>
  <c r="N84" i="43" s="1"/>
  <c r="N85" i="43" s="1"/>
  <c r="V164" i="47"/>
  <c r="V177" i="47" s="1"/>
  <c r="V179" i="47" s="1"/>
  <c r="V192" i="47" s="1"/>
  <c r="V194" i="47" s="1"/>
  <c r="V207" i="47" s="1"/>
  <c r="V209" i="47" s="1"/>
  <c r="V222" i="47" s="1"/>
  <c r="V224" i="47" s="1"/>
  <c r="V237" i="47" s="1"/>
  <c r="Q84" i="43" s="1"/>
  <c r="Q164" i="47"/>
  <c r="Q177" i="47" s="1"/>
  <c r="Q179" i="47" s="1"/>
  <c r="Q192" i="47" s="1"/>
  <c r="Q194" i="47" s="1"/>
  <c r="Q207" i="47" s="1"/>
  <c r="Q209" i="47" s="1"/>
  <c r="Q222" i="47" s="1"/>
  <c r="Q224" i="47" s="1"/>
  <c r="Q237" i="47" s="1"/>
  <c r="L84" i="43" s="1"/>
  <c r="L85" i="43"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F40" i="43" l="1"/>
  <c r="G40" i="43" s="1"/>
  <c r="F41" i="43"/>
  <c r="G41" i="43" s="1"/>
  <c r="F36" i="43"/>
  <c r="G36" i="43" s="1"/>
  <c r="F42" i="43"/>
  <c r="G42" i="43" s="1"/>
  <c r="Q85" i="43"/>
  <c r="M164" i="47"/>
  <c r="M177" i="47" s="1"/>
  <c r="M179" i="47" s="1"/>
  <c r="M192" i="47" s="1"/>
  <c r="M194" i="47" s="1"/>
  <c r="M207" i="47" s="1"/>
  <c r="M209" i="47" s="1"/>
  <c r="M222" i="47" s="1"/>
  <c r="M224" i="47" s="1"/>
  <c r="M237" i="47" s="1"/>
  <c r="H84" i="43" s="1"/>
  <c r="H85" i="43" s="1"/>
  <c r="O164" i="47"/>
  <c r="O177" i="47" s="1"/>
  <c r="O179" i="47" s="1"/>
  <c r="O192" i="47" s="1"/>
  <c r="O194" i="47" s="1"/>
  <c r="O207" i="47" s="1"/>
  <c r="O209" i="47" s="1"/>
  <c r="O222" i="47" s="1"/>
  <c r="O224" i="47" s="1"/>
  <c r="O237" i="47" s="1"/>
  <c r="J84" i="43" s="1"/>
  <c r="J85" i="43" s="1"/>
  <c r="F37" i="43"/>
  <c r="G37" i="43" s="1"/>
  <c r="F39" i="43"/>
  <c r="G39" i="43" s="1"/>
  <c r="F38" i="43"/>
  <c r="G38" i="43" s="1"/>
  <c r="N164" i="47"/>
  <c r="N177" i="47" s="1"/>
  <c r="N179" i="47" s="1"/>
  <c r="N192" i="47" s="1"/>
  <c r="N194" i="47" s="1"/>
  <c r="N207" i="47" s="1"/>
  <c r="N209" i="47" s="1"/>
  <c r="N222" i="47" s="1"/>
  <c r="N224" i="47" s="1"/>
  <c r="N237" i="47" s="1"/>
  <c r="I84" i="43" s="1"/>
  <c r="I85" i="43" s="1"/>
  <c r="J164" i="47"/>
  <c r="J177" i="47" s="1"/>
  <c r="J179" i="47" s="1"/>
  <c r="J192" i="47" s="1"/>
  <c r="J194" i="47" s="1"/>
  <c r="J207" i="47" s="1"/>
  <c r="J209" i="47" s="1"/>
  <c r="J222" i="47" s="1"/>
  <c r="J224" i="47" s="1"/>
  <c r="J237" i="47" s="1"/>
  <c r="E84" i="43"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I194" i="47" s="1"/>
  <c r="I207" i="47" s="1"/>
  <c r="I209" i="47" s="1"/>
  <c r="I222" i="47" s="1"/>
  <c r="I224" i="47" s="1"/>
  <c r="I237" i="47" s="1"/>
  <c r="D84" i="43" s="1"/>
  <c r="F35" i="43" l="1"/>
  <c r="G35" i="43" s="1"/>
  <c r="F29" i="43"/>
  <c r="G29" i="43" s="1"/>
  <c r="F30" i="43"/>
  <c r="G30" i="43" s="1"/>
  <c r="E85" i="43"/>
  <c r="D85" i="43"/>
  <c r="L164" i="47"/>
  <c r="L177" i="47" s="1"/>
  <c r="L179" i="47" s="1"/>
  <c r="L192" i="47" s="1"/>
  <c r="L194" i="47" s="1"/>
  <c r="L207" i="47" s="1"/>
  <c r="L209" i="47" s="1"/>
  <c r="L222" i="47" s="1"/>
  <c r="L224" i="47" s="1"/>
  <c r="L237" i="47" s="1"/>
  <c r="G84" i="43" s="1"/>
  <c r="G85" i="43" s="1"/>
  <c r="F34" i="43"/>
  <c r="G34" i="43" s="1"/>
  <c r="F33" i="43"/>
  <c r="G33" i="43" s="1"/>
  <c r="W42" i="47"/>
  <c r="D105" i="43" s="1"/>
  <c r="K42" i="47"/>
  <c r="F32" i="43" l="1"/>
  <c r="G32" i="43" s="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W74" i="47"/>
  <c r="W87" i="47" s="1"/>
  <c r="F105" i="43"/>
  <c r="F106" i="43" s="1"/>
  <c r="E106" i="43"/>
  <c r="K164" i="47" l="1"/>
  <c r="K177" i="47" s="1"/>
  <c r="K179" i="47" s="1"/>
  <c r="K192" i="47" s="1"/>
  <c r="K194" i="47" s="1"/>
  <c r="K207" i="47" s="1"/>
  <c r="K209" i="47" s="1"/>
  <c r="K222" i="47" s="1"/>
  <c r="K224" i="47" s="1"/>
  <c r="K237" i="47" s="1"/>
  <c r="F84" i="43" s="1"/>
  <c r="R84" i="43" s="1"/>
  <c r="H21" i="43" s="1"/>
  <c r="H22" i="43" s="1"/>
  <c r="W89" i="47"/>
  <c r="W102" i="47" s="1"/>
  <c r="G105" i="43"/>
  <c r="F85" i="43" l="1"/>
  <c r="F31" i="43"/>
  <c r="G31" i="43" s="1"/>
  <c r="G43" i="43" s="1"/>
  <c r="G106" i="43"/>
  <c r="W104" i="47"/>
  <c r="W117" i="47" s="1"/>
  <c r="H105" i="43"/>
  <c r="H106" i="43" s="1"/>
  <c r="F43" i="43" l="1"/>
  <c r="R85" i="43"/>
  <c r="W119" i="47"/>
  <c r="W132" i="47" s="1"/>
  <c r="I105" i="43"/>
  <c r="I106" i="43" s="1"/>
  <c r="W134" i="47" l="1"/>
  <c r="W147" i="47" s="1"/>
  <c r="W149" i="47" s="1"/>
  <c r="W162" i="47" s="1"/>
  <c r="W164" i="47" s="1"/>
  <c r="W177" i="47" s="1"/>
  <c r="W179" i="47" s="1"/>
  <c r="W192" i="47" s="1"/>
  <c r="W194" i="47" s="1"/>
  <c r="W207" i="47" s="1"/>
  <c r="W209" i="47" s="1"/>
  <c r="W222" i="47" s="1"/>
  <c r="W224" i="47" s="1"/>
  <c r="W237" i="47" s="1"/>
  <c r="J105" i="43"/>
  <c r="J106" i="43" l="1"/>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<sst xmlns="http://schemas.openxmlformats.org/spreadsheetml/2006/main" count="3119" uniqueCount="768">
  <si>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</si>
  <si>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</si>
  <si>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</si>
  <si>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</si>
  <si>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</si>
  <si>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</si>
  <si>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</si>
  <si>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</si>
  <si>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</si>
  <si>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</si>
  <si>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</si>
  <si>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</si>
  <si>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</si>
  <si>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</si>
  <si>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</si>
  <si>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</si>
  <si>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</si>
  <si>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</si>
  <si>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</si>
  <si>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</si>
  <si>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</si>
  <si>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</si>
  <si>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</si>
  <si>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</si>
  <si>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</si>
  <si>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</si>
  <si>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</si>
  <si>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</si>
  <si>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</si>
  <si>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</si>
  <si>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</si>
  <si>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</si>
  <si>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</si>
  <si>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</si>
  <si>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</si>
  <si>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</si>
  <si>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</si>
  <si>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</si>
  <si>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</si>
  <si>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</si>
  <si>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</si>
  <si>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</si>
  <si>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</si>
  <si>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</si>
  <si>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</si>
  <si>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</si>
  <si>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</si>
  <si>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</si>
  <si>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</si>
  <si>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</si>
  <si>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</si>
  <si>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</si>
  <si>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</si>
  <si>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</si>
  <si>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</si>
  <si>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</si>
  <si>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</si>
  <si>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</si>
  <si>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</si>
  <si>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</si>
  <si>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</si>
  <si>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</si>
  <si>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</si>
  <si>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</si>
  <si>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</si>
  <si>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</si>
  <si>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</si>
  <si>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</si>
  <si>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</si>
  <si>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</si>
  <si>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</si>
  <si>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</si>
  <si>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</si>
  <si>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</si>
  <si>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</si>
  <si>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</si>
  <si>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</si>
  <si>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</si>
  <si>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</si>
  <si>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</si>
  <si>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</si>
  <si>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</si>
  <si>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</si>
  <si>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</si>
  <si>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</si>
  <si>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</si>
  <si>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</si>
  <si>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</si>
  <si>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</si>
  <si>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</si>
  <si>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</si>
  <si>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</si>
  <si>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</si>
  <si>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</si>
  <si>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</si>
  <si>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</si>
  <si>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</si>
  <si>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</si>
  <si>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</si>
  <si>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</si>
  <si>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</si>
  <si>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</si>
  <si>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</si>
  <si>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</si>
  <si>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</si>
  <si>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</si>
  <si>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</si>
  <si>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</si>
  <si>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</si>
  <si>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</si>
  <si>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</si>
  <si>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</si>
  <si>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</si>
  <si>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</si>
  <si>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</si>
  <si>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</si>
  <si>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</si>
  <si>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</si>
  <si>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</si>
  <si>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</si>
  <si>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</si>
  <si>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</si>
  <si>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</si>
  <si>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</si>
  <si>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</si>
  <si>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</si>
  <si>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</si>
  <si>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</si>
  <si>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</si>
  <si>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</si>
  <si>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</si>
  <si>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</si>
  <si>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</si>
  <si>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</si>
  <si>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</si>
  <si>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</si>
  <si>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</si>
  <si>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</si>
  <si>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</si>
  <si>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</si>
  <si>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</si>
  <si>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</si>
  <si>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</si>
  <si>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</si>
  <si>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</si>
  <si>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</si>
  <si>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</si>
  <si>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</si>
  <si>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</si>
  <si>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</si>
  <si>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</si>
  <si>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</si>
  <si>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</si>
  <si>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</si>
  <si>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</si>
  <si>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</si>
  <si>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</si>
  <si>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</si>
  <si>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</si>
  <si>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</si>
  <si>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</si>
  <si>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</si>
  <si>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</si>
  <si>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</si>
  <si>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</si>
  <si>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</si>
  <si>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</si>
  <si>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</si>
  <si>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</si>
  <si>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</si>
  <si>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</si>
  <si>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</si>
  <si>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</si>
  <si>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</si>
  <si>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</si>
  <si>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</si>
  <si>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</si>
  <si>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</si>
  <si>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</si>
  <si>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</si>
  <si>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</si>
  <si>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</si>
  <si>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</si>
  <si>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</si>
  <si>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</si>
  <si>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</si>
  <si>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</si>
  <si>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</si>
  <si>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</si>
  <si>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</si>
  <si>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</si>
  <si>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</si>
  <si>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</si>
  <si>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</si>
  <si>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</si>
  <si>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</si>
  <si>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</si>
  <si>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</si>
  <si>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</si>
  <si>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</si>
  <si>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</si>
  <si>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</si>
  <si>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</si>
  <si>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</si>
  <si>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</si>
  <si>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</si>
  <si>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</si>
  <si>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</si>
  <si>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</si>
  <si>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</si>
  <si>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</si>
  <si>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</si>
  <si>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</si>
  <si>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</si>
  <si>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</si>
  <si>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</si>
  <si>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</si>
  <si>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</si>
  <si>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</si>
  <si>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</si>
  <si>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</si>
  <si>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</si>
  <si>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</si>
  <si>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</si>
  <si>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</si>
  <si>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</si>
  <si>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</si>
  <si>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</si>
  <si>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</si>
  <si>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</si>
  <si>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</si>
  <si>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</si>
  <si>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</si>
  <si>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</si>
  <si>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</si>
  <si>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</si>
  <si>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</si>
  <si>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</si>
  <si>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</si>
  <si>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</si>
  <si>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</si>
  <si>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</si>
  <si>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</si>
  <si>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</si>
  <si>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</si>
  <si>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</si>
  <si>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</si>
  <si>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</si>
  <si>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</si>
  <si>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</si>
  <si>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</si>
  <si>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</si>
  <si>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</si>
  <si>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</si>
  <si>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</si>
  <si>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</si>
  <si>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</si>
  <si>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</si>
  <si>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</si>
  <si>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</si>
  <si>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</si>
  <si>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</si>
  <si>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</si>
  <si>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</si>
  <si>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</si>
  <si>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</si>
  <si>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</si>
  <si>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</si>
  <si>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</si>
  <si>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</si>
  <si>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</si>
  <si>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</si>
  <si>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</si>
  <si>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</si>
  <si>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</si>
  <si>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</si>
  <si>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</si>
  <si>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</si>
  <si>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</si>
  <si>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</si>
  <si>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</si>
  <si>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</si>
  <si>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</si>
  <si>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</si>
  <si>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</si>
  <si>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</si>
  <si>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</si>
  <si>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</si>
  <si>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</si>
  <si>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</si>
  <si>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</si>
  <si>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</si>
  <si>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</si>
  <si>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</si>
  <si>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</si>
  <si>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</si>
  <si>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</si>
  <si>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</si>
  <si>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</si>
  <si>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</si>
  <si>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</si>
  <si>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</si>
  <si>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</si>
  <si>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</si>
  <si>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</si>
  <si>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</si>
  <si>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</si>
  <si>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</si>
  <si>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</si>
  <si>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</si>
  <si>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</si>
  <si>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</si>
  <si>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</si>
  <si>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</si>
  <si>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</si>
  <si>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</si>
  <si>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</si>
  <si>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</si>
  <si>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</si>
  <si>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</si>
  <si>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</si>
  <si>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</si>
  <si>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</si>
  <si>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</si>
  <si>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</si>
  <si>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</si>
  <si>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</si>
  <si>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</si>
  <si>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</si>
  <si>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</si>
  <si>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</si>
  <si>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</si>
  <si>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</si>
  <si>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</si>
  <si>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</si>
  <si>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</si>
  <si>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</si>
  <si>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</si>
  <si>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</si>
  <si>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</si>
  <si>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</si>
  <si>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</si>
  <si>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</si>
  <si>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</si>
  <si>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</si>
  <si>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</si>
  <si>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</si>
  <si>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</si>
  <si>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</si>
  <si>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</si>
  <si>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</si>
  <si>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</si>
  <si>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</si>
  <si>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</si>
  <si>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</si>
  <si>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</si>
  <si>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</si>
  <si>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</si>
  <si>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</si>
  <si>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</si>
  <si>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</si>
  <si>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</si>
  <si>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</si>
  <si>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</si>
  <si>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</si>
  <si>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</si>
  <si>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</si>
  <si>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</si>
  <si>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</si>
  <si>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</si>
  <si>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</si>
  <si>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</si>
  <si>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</si>
  <si>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</si>
  <si>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</si>
  <si>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</si>
  <si>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</si>
  <si>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</si>
  <si>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</si>
  <si>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</si>
  <si>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</si>
  <si>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</si>
  <si>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</si>
  <si>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</si>
  <si>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</si>
  <si>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</si>
  <si>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</si>
  <si>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</si>
  <si>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</si>
  <si>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</si>
  <si>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</si>
  <si>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</si>
  <si>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</si>
  <si>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</si>
  <si>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</si>
  <si>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</si>
  <si>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</si>
  <si>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</si>
  <si>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</si>
  <si>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</si>
  <si>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</si>
  <si>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</si>
  <si>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</si>
  <si>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</si>
  <si>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</si>
  <si>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</si>
  <si>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</si>
  <si>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</si>
  <si>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</si>
  <si>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</si>
  <si>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</si>
  <si>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</si>
  <si>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</si>
  <si>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</si>
  <si>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</si>
  <si>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</si>
  <si>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</si>
  <si>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</si>
  <si>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</si>
  <si>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</si>
  <si>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</si>
  <si>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</si>
  <si>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</si>
  <si>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</si>
  <si>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</si>
  <si>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</si>
  <si>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</si>
  <si>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</si>
  <si>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</si>
  <si>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</si>
  <si>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</si>
  <si>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</si>
  <si>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</si>
  <si>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</si>
  <si>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</si>
  <si>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</si>
  <si>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</si>
  <si>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</si>
  <si>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</si>
  <si>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</si>
  <si>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</si>
  <si>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</si>
  <si>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</si>
  <si>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</si>
  <si>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</si>
  <si>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</si>
  <si>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</si>
  <si>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</si>
  <si>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</si>
  <si>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</si>
  <si>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</si>
  <si>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</si>
  <si>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</si>
  <si>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</si>
  <si>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</si>
  <si>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</si>
  <si>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</si>
  <si>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</si>
  <si>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</si>
  <si>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</si>
  <si>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</si>
  <si>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</si>
  <si>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</si>
  <si>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</si>
  <si>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</si>
  <si>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</si>
  <si>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</si>
  <si>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</si>
  <si>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</si>
  <si>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</si>
  <si>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</si>
  <si>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</si>
  <si>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</si>
  <si>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</si>
  <si>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</si>
  <si>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</si>
  <si>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</si>
  <si>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</si>
  <si>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</si>
  <si>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</si>
  <si>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</si>
  <si>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</si>
  <si>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</si>
  <si>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</si>
  <si>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</si>
  <si>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</si>
  <si>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</si>
  <si>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</si>
  <si>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</si>
  <si>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</si>
  <si>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</si>
  <si>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</si>
  <si>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</si>
  <si>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</si>
  <si>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</si>
  <si>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</si>
  <si>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</si>
  <si>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</si>
  <si>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</si>
  <si>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</si>
  <si>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</si>
  <si>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</si>
  <si>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</si>
  <si>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</si>
  <si>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</si>
  <si>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</si>
  <si>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</si>
  <si>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</si>
  <si>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</si>
  <si>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</si>
  <si>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</si>
  <si>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</si>
  <si>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</si>
  <si>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</si>
  <si>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</si>
  <si>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</si>
  <si>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</si>
  <si>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</si>
  <si>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</si>
  <si>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</si>
  <si>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</si>
  <si>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</si>
  <si>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</si>
  <si>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</si>
  <si>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</si>
  <si>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</si>
  <si>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</si>
  <si>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</si>
  <si>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</si>
  <si>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</si>
  <si>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</si>
  <si>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</si>
  <si>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</si>
  <si>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</si>
  <si>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</si>
  <si>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</si>
  <si>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</si>
  <si>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</si>
  <si>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</si>
  <si>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</si>
  <si>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</si>
  <si>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</si>
  <si>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</si>
  <si>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</si>
  <si>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</si>
  <si>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</si>
  <si>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</si>
  <si>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</si>
  <si>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</si>
  <si>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</si>
  <si>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</si>
  <si>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</si>
  <si>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</si>
  <si>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</si>
  <si>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</si>
  <si>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</si>
  <si>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</si>
  <si>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</si>
  <si>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</si>
  <si>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</si>
  <si>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</si>
  <si>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</si>
  <si>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</si>
  <si>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</si>
  <si>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</si>
  <si>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</si>
  <si>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</si>
  <si>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</si>
  <si>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</si>
  <si>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</si>
  <si>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</si>
  <si>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</si>
  <si>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</si>
  <si>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</si>
  <si>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</si>
  <si>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</si>
  <si>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</si>
  <si>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</si>
  <si>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</si>
  <si>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</si>
  <si>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</si>
  <si>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</si>
  <si>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</si>
  <si>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</si>
  <si>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</si>
  <si>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</si>
  <si>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</si>
  <si>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</si>
  <si>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</si>
  <si>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</si>
  <si>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</si>
  <si>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</si>
  <si>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</si>
  <si>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</si>
  <si>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</si>
  <si>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</si>
  <si>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</si>
  <si>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</si>
  <si>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</si>
  <si>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</si>
  <si>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</si>
  <si>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</si>
  <si>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</si>
  <si>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</si>
  <si>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</si>
  <si>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</si>
  <si>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</si>
  <si>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</si>
  <si>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</si>
  <si>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</si>
  <si>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</si>
  <si>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</si>
  <si>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</si>
  <si>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</si>
  <si>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</si>
  <si>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</si>
  <si>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</si>
  <si>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</si>
  <si>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</si>
  <si>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</si>
  <si>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</si>
  <si>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</si>
  <si>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</si>
  <si>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</si>
  <si>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</si>
  <si>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</si>
  <si>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</si>
  <si>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</si>
  <si>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</si>
  <si>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</si>
  <si>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</si>
  <si>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</si>
  <si>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</si>
  <si>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</si>
  <si>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</si>
  <si>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</si>
  <si>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</si>
  <si>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</si>
  <si>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</si>
  <si>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</si>
  <si>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</si>
  <si>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</si>
  <si>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</si>
  <si>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</si>
  <si>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</si>
  <si>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</si>
  <si>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</si>
  <si>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</si>
  <si>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</si>
  <si>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</si>
  <si>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</si>
  <si>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</si>
  <si>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</si>
  <si>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</si>
  <si>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</si>
  <si>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</si>
  <si>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</si>
  <si>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</si>
  <si>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</si>
  <si>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</si>
  <si>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</si>
  <si>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</si>
  <si>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</si>
  <si>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</si>
  <si>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</si>
  <si>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</si>
  <si>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</si>
  <si>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</si>
  <si>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</si>
  <si>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</si>
  <si>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</si>
  <si>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</si>
  <si>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</si>
  <si>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</si>
  <si>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</si>
  <si>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</si>
  <si>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</si>
  <si>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</si>
  <si>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</si>
  <si>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</si>
  <si>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</si>
  <si>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</si>
  <si>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</si>
  <si>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</si>
  <si>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</si>
  <si>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</si>
  <si>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</si>
  <si>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</si>
  <si>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</si>
  <si>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</si>
  <si>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</si>
  <si>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</si>
  <si>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</si>
  <si>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</si>
  <si>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</si>
  <si>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</si>
  <si>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</si>
  <si>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</si>
  <si>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</si>
  <si>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</si>
  <si>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</si>
  <si>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</si>
  <si>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</si>
  <si>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</si>
  <si>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</si>
  <si>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</si>
  <si>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</si>
  <si>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</si>
  <si>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</si>
  <si>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</si>
  <si>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</si>
  <si>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</si>
  <si>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</si>
  <si>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</si>
  <si>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</si>
  <si>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</si>
  <si>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</si>
  <si>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</si>
  <si>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</si>
  <si>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</si>
  <si>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</si>
  <si>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</si>
  <si>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</si>
  <si>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</si>
  <si>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</si>
  <si>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</si>
  <si>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</si>
  <si>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</si>
  <si>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</si>
  <si>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</si>
  <si>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</si>
  <si>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</si>
  <si>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</si>
  <si>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</si>
  <si>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</si>
  <si>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</si>
  <si>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</si>
  <si>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</si>
  <si>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</si>
  <si>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</si>
  <si>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</si>
  <si>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</si>
  <si>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</si>
  <si>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</si>
  <si>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</si>
  <si>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</si>
  <si>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GS 50 to 999 kW</t>
  </si>
  <si>
    <t>GS&gt;1000 kW</t>
  </si>
  <si>
    <t>EB-2009-0211</t>
  </si>
  <si>
    <t>EB-2010-0145</t>
  </si>
  <si>
    <t>EB-2011-0207</t>
  </si>
  <si>
    <t>EB-2012-0178</t>
  </si>
  <si>
    <t>EB-2013-0182</t>
  </si>
  <si>
    <t>EB-2014-0125</t>
  </si>
  <si>
    <t>EB-2015-0271</t>
  </si>
  <si>
    <t>2011 COS Application</t>
  </si>
  <si>
    <t>2005-2009</t>
  </si>
  <si>
    <t>2022 IRM Application</t>
  </si>
  <si>
    <t>2011-2015 incremental, 2011-2015 persistence into 2020</t>
  </si>
  <si>
    <t>Rate rider for acquisition agreement</t>
  </si>
  <si>
    <t>EB-2016-0082</t>
  </si>
  <si>
    <t>EB-2017-0050</t>
  </si>
  <si>
    <t xml:space="preserve">EB-2018-0042 </t>
  </si>
  <si>
    <t xml:space="preserve">EB-2019-0044 </t>
  </si>
  <si>
    <t>EB-2020-0031</t>
  </si>
  <si>
    <t>EB-2021-0033</t>
  </si>
  <si>
    <t>EB-2010-0145, Proposed Settlement Agreement, page 14 of 78</t>
  </si>
  <si>
    <t>Hydro One - Woodstock Service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</si>
</sst>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29">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1" borderId="0" xfId="0" applyFont="1" applyFill="1" applyBorder="1" applyAlignment="1">
      <alignment vertical="center"/>
    </xf>
    <xf numFmtId="0" fontId="0" fillId="91" borderId="0" xfId="0" applyFont="1" applyFill="1" applyBorder="1" applyAlignment="1">
      <alignment horizontal="left" vertical="center"/>
    </xf>
    <xf numFmtId="0" fontId="91" fillId="91" borderId="0" xfId="0" applyFont="1" applyFill="1" applyBorder="1" applyAlignment="1">
      <alignment horizontal="left" vertical="center"/>
    </xf>
    <xf numFmtId="178" fontId="212" fillId="91" borderId="28" xfId="40" applyNumberFormat="1" applyFont="1" applyFill="1" applyBorder="1" applyAlignment="1">
      <alignment horizontal="left" vertical="center"/>
    </xf>
    <xf numFmtId="0" fontId="48" fillId="91"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1"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1"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1" borderId="140" xfId="40" applyNumberFormat="1" applyFont="1" applyFill="1" applyBorder="1" applyAlignment="1">
      <alignment vertical="center"/>
    </xf>
    <xf numFmtId="0" fontId="48" fillId="91"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1" borderId="0" xfId="0" applyFont="1" applyFill="1" applyAlignment="1"/>
    <xf numFmtId="0" fontId="38" fillId="91"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1"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1" borderId="0" xfId="0" applyFont="1" applyFill="1" applyAlignment="1">
      <alignment vertical="center"/>
    </xf>
    <xf numFmtId="0" fontId="0" fillId="91"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2"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1"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1" fillId="2" borderId="110" xfId="0" applyNumberFormat="1" applyFont="1" applyFill="1" applyBorder="1" applyAlignment="1" applyProtection="1">
      <alignment horizontal="center"/>
      <protection locked="0"/>
    </xf>
    <xf numFmtId="3" fontId="48" fillId="28" borderId="110" xfId="0" applyNumberFormat="1" applyFont="1" applyFill="1" applyBorder="1" applyAlignment="1" applyProtection="1">
      <alignment horizontal="center"/>
      <protection locked="0"/>
    </xf>
    <xf numFmtId="0" fontId="12" fillId="2" borderId="0" xfId="0" applyFont="1" applyFill="1"/>
    <xf numFmtId="0" fontId="220" fillId="2" borderId="0" xfId="0" applyFont="1" applyFill="1" applyProtection="1">
      <protection locked="0"/>
    </xf>
    <xf numFmtId="0" fontId="45" fillId="28"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45" fillId="0" borderId="3" xfId="0" applyFont="1" applyFill="1" applyBorder="1" applyAlignment="1" applyProtection="1">
      <alignment horizontal="left" vertical="center" wrapText="1"/>
      <protection locked="0"/>
    </xf>
    <xf numFmtId="3" fontId="41" fillId="0" borderId="110" xfId="0" applyNumberFormat="1" applyFont="1" applyFill="1" applyBorder="1" applyAlignment="1" applyProtection="1">
      <alignment horizontal="center"/>
      <protection locked="0"/>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1"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1"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1" borderId="140" xfId="40" applyNumberFormat="1" applyFont="1" applyFill="1" applyBorder="1" applyAlignment="1">
      <alignment horizontal="left" vertical="center"/>
    </xf>
    <xf numFmtId="178" fontId="212" fillId="91" borderId="141" xfId="40" applyNumberFormat="1" applyFont="1" applyFill="1" applyBorder="1" applyAlignment="1">
      <alignment horizontal="left" vertical="center"/>
    </xf>
    <xf numFmtId="0" fontId="91" fillId="91" borderId="0" xfId="40" applyNumberFormat="1" applyFont="1" applyFill="1" applyBorder="1" applyAlignment="1">
      <alignment horizontal="left" vertical="center" wrapText="1"/>
    </xf>
    <xf numFmtId="0" fontId="48" fillId="91" borderId="0" xfId="0" applyFont="1" applyFill="1" applyBorder="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1"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1"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1" borderId="0" xfId="0" applyFont="1" applyFill="1" applyAlignment="1">
      <alignment horizontal="left" vertical="center" wrapText="1"/>
    </xf>
    <xf numFmtId="181" fontId="91" fillId="28" borderId="123" xfId="71" applyNumberFormat="1" applyFont="1" applyFill="1" applyBorder="1" applyAlignment="1">
      <alignment horizontal="left" vertical="center"/>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9271898" cy="1969911"/>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768608" cy="2337624"/>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20227011" cy="2185947"/>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508473" y="281441"/>
          <a:ext cx="16117947" cy="1662364"/>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17711" y="216648"/>
          <a:ext cx="18698526" cy="2237437"/>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17501" y="134471"/>
          <a:ext cx="19804943" cy="2020512"/>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20336282" cy="1986411"/>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9213528" cy="1815394"/>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I10" sqref="I10"/>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62" t="s">
        <v>174</v>
      </c>
      <c r="C3" s="762"/>
    </row>
    <row r="4" spans="1:3" ht="11.25" customHeight="1"/>
    <row r="5" spans="1:3" s="30" customFormat="1" ht="25.5" customHeight="1">
      <c r="B5" s="60" t="s">
        <v>420</v>
      </c>
      <c r="C5" s="60" t="s">
        <v>173</v>
      </c>
    </row>
    <row r="6" spans="1:3" s="176" customFormat="1" ht="48" customHeight="1">
      <c r="A6" s="241"/>
      <c r="B6" s="615" t="s">
        <v>170</v>
      </c>
      <c r="C6" s="668" t="s">
        <v>593</v>
      </c>
    </row>
    <row r="7" spans="1:3" s="176" customFormat="1" ht="21" customHeight="1">
      <c r="A7" s="241"/>
      <c r="B7" s="609" t="s">
        <v>552</v>
      </c>
      <c r="C7" s="669" t="s">
        <v>605</v>
      </c>
    </row>
    <row r="8" spans="1:3" s="176" customFormat="1" ht="32.25" customHeight="1">
      <c r="B8" s="609" t="s">
        <v>367</v>
      </c>
      <c r="C8" s="670" t="s">
        <v>594</v>
      </c>
    </row>
    <row r="9" spans="1:3" s="176" customFormat="1" ht="27.75" customHeight="1">
      <c r="B9" s="609" t="s">
        <v>169</v>
      </c>
      <c r="C9" s="670" t="s">
        <v>595</v>
      </c>
    </row>
    <row r="10" spans="1:3" s="176" customFormat="1" ht="26.25" customHeight="1">
      <c r="B10" s="624" t="s">
        <v>368</v>
      </c>
      <c r="C10" s="672" t="s">
        <v>596</v>
      </c>
    </row>
    <row r="11" spans="1:3" s="176" customFormat="1" ht="39.75" customHeight="1">
      <c r="B11" s="609" t="s">
        <v>369</v>
      </c>
      <c r="C11" s="670" t="s">
        <v>597</v>
      </c>
    </row>
    <row r="12" spans="1:3" s="176" customFormat="1" ht="18" customHeight="1">
      <c r="B12" s="609" t="s">
        <v>370</v>
      </c>
      <c r="C12" s="670" t="s">
        <v>598</v>
      </c>
    </row>
    <row r="13" spans="1:3" s="176" customFormat="1" ht="13.5" customHeight="1">
      <c r="B13" s="609"/>
      <c r="C13" s="671"/>
    </row>
    <row r="14" spans="1:3" s="176" customFormat="1" ht="18" customHeight="1">
      <c r="B14" s="609" t="s">
        <v>657</v>
      </c>
      <c r="C14" s="669" t="s">
        <v>655</v>
      </c>
    </row>
    <row r="15" spans="1:3" s="176" customFormat="1" ht="8.25" customHeight="1">
      <c r="B15" s="609"/>
      <c r="C15" s="671"/>
    </row>
    <row r="16" spans="1:3" s="176" customFormat="1" ht="33" customHeight="1">
      <c r="B16" s="673" t="s">
        <v>592</v>
      </c>
      <c r="C16" s="674" t="s">
        <v>656</v>
      </c>
    </row>
    <row r="17" spans="2:2" s="103" customFormat="1" ht="15.75">
      <c r="B17" s="176"/>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701" customWidth="1"/>
    <col min="3" max="3" width="9" style="10"/>
    <col min="4" max="16384" width="9" style="12"/>
  </cols>
  <sheetData>
    <row r="16" spans="2:21" ht="26.25" customHeight="1">
      <c r="B16" s="702" t="s">
        <v>561</v>
      </c>
      <c r="C16" s="766" t="s">
        <v>505</v>
      </c>
      <c r="D16" s="767"/>
      <c r="E16" s="767"/>
      <c r="F16" s="767"/>
      <c r="G16" s="767"/>
      <c r="H16" s="767"/>
      <c r="I16" s="767"/>
      <c r="J16" s="767"/>
      <c r="K16" s="767"/>
      <c r="L16" s="767"/>
      <c r="M16" s="767"/>
      <c r="N16" s="767"/>
      <c r="O16" s="767"/>
      <c r="P16" s="767"/>
      <c r="Q16" s="767"/>
      <c r="R16" s="767"/>
      <c r="S16" s="767"/>
      <c r="T16" s="767"/>
      <c r="U16" s="767"/>
    </row>
    <row r="17" spans="2:21" ht="55.5" customHeight="1">
      <c r="B17" s="703" t="s">
        <v>626</v>
      </c>
      <c r="C17" s="768" t="s">
        <v>730</v>
      </c>
      <c r="D17" s="768"/>
      <c r="E17" s="768"/>
      <c r="F17" s="768"/>
      <c r="G17" s="768"/>
      <c r="H17" s="768"/>
      <c r="I17" s="768"/>
      <c r="J17" s="768"/>
      <c r="K17" s="768"/>
      <c r="L17" s="768"/>
      <c r="M17" s="768"/>
      <c r="N17" s="768"/>
      <c r="O17" s="768"/>
      <c r="P17" s="768"/>
      <c r="Q17" s="768"/>
      <c r="R17" s="768"/>
      <c r="S17" s="768"/>
      <c r="T17" s="768"/>
      <c r="U17" s="769"/>
    </row>
    <row r="18" spans="2:21" ht="15.75">
      <c r="B18" s="704"/>
      <c r="C18" s="705"/>
      <c r="D18" s="706"/>
      <c r="E18" s="706"/>
      <c r="F18" s="706"/>
      <c r="G18" s="706"/>
      <c r="H18" s="706"/>
      <c r="I18" s="706"/>
      <c r="J18" s="706"/>
      <c r="K18" s="706"/>
      <c r="L18" s="706"/>
      <c r="M18" s="706"/>
      <c r="N18" s="706"/>
      <c r="O18" s="706"/>
      <c r="P18" s="706"/>
      <c r="Q18" s="706"/>
      <c r="R18" s="706"/>
      <c r="S18" s="706"/>
      <c r="T18" s="706"/>
      <c r="U18" s="707"/>
    </row>
    <row r="19" spans="2:21" ht="15.75">
      <c r="B19" s="704"/>
      <c r="C19" s="705" t="s">
        <v>630</v>
      </c>
      <c r="D19" s="706"/>
      <c r="E19" s="706"/>
      <c r="F19" s="706"/>
      <c r="G19" s="706"/>
      <c r="H19" s="706"/>
      <c r="I19" s="706"/>
      <c r="J19" s="706"/>
      <c r="K19" s="706"/>
      <c r="L19" s="706"/>
      <c r="M19" s="706"/>
      <c r="N19" s="706"/>
      <c r="O19" s="706"/>
      <c r="P19" s="706"/>
      <c r="Q19" s="706"/>
      <c r="R19" s="706"/>
      <c r="S19" s="706"/>
      <c r="T19" s="706"/>
      <c r="U19" s="707"/>
    </row>
    <row r="20" spans="2:21" ht="15.75">
      <c r="B20" s="704"/>
      <c r="C20" s="705"/>
      <c r="D20" s="706"/>
      <c r="E20" s="706"/>
      <c r="F20" s="706"/>
      <c r="G20" s="706"/>
      <c r="H20" s="706"/>
      <c r="I20" s="706"/>
      <c r="J20" s="706"/>
      <c r="K20" s="706"/>
      <c r="L20" s="706"/>
      <c r="M20" s="706"/>
      <c r="N20" s="706"/>
      <c r="O20" s="706"/>
      <c r="P20" s="706"/>
      <c r="Q20" s="706"/>
      <c r="R20" s="706"/>
      <c r="S20" s="706"/>
      <c r="T20" s="706"/>
      <c r="U20" s="707"/>
    </row>
    <row r="21" spans="2:21" ht="15.75">
      <c r="B21" s="704"/>
      <c r="C21" s="705" t="s">
        <v>627</v>
      </c>
      <c r="D21" s="706"/>
      <c r="E21" s="706"/>
      <c r="F21" s="706"/>
      <c r="G21" s="706"/>
      <c r="H21" s="706"/>
      <c r="I21" s="706"/>
      <c r="J21" s="706"/>
      <c r="K21" s="706"/>
      <c r="L21" s="706"/>
      <c r="M21" s="706"/>
      <c r="N21" s="706"/>
      <c r="O21" s="706"/>
      <c r="P21" s="706"/>
      <c r="Q21" s="706"/>
      <c r="R21" s="706"/>
      <c r="S21" s="706"/>
      <c r="T21" s="706"/>
      <c r="U21" s="707"/>
    </row>
    <row r="22" spans="2:21" ht="15.75">
      <c r="B22" s="704"/>
      <c r="C22" s="705"/>
      <c r="D22" s="706"/>
      <c r="E22" s="706"/>
      <c r="F22" s="706"/>
      <c r="G22" s="706"/>
      <c r="H22" s="706"/>
      <c r="I22" s="706"/>
      <c r="J22" s="706"/>
      <c r="K22" s="706"/>
      <c r="L22" s="706"/>
      <c r="M22" s="706"/>
      <c r="N22" s="706"/>
      <c r="O22" s="706"/>
      <c r="P22" s="706"/>
      <c r="Q22" s="706"/>
      <c r="R22" s="706"/>
      <c r="S22" s="706"/>
      <c r="T22" s="706"/>
      <c r="U22" s="707"/>
    </row>
    <row r="23" spans="2:21" ht="30" customHeight="1">
      <c r="B23" s="704"/>
      <c r="C23" s="765" t="s">
        <v>628</v>
      </c>
      <c r="D23" s="765"/>
      <c r="E23" s="765"/>
      <c r="F23" s="765"/>
      <c r="G23" s="765"/>
      <c r="H23" s="765"/>
      <c r="I23" s="765"/>
      <c r="J23" s="765"/>
      <c r="K23" s="765"/>
      <c r="L23" s="765"/>
      <c r="M23" s="765"/>
      <c r="N23" s="765"/>
      <c r="O23" s="765"/>
      <c r="P23" s="765"/>
      <c r="Q23" s="765"/>
      <c r="R23" s="765"/>
      <c r="S23" s="765"/>
      <c r="T23" s="706"/>
      <c r="U23" s="707"/>
    </row>
    <row r="24" spans="2:21" ht="15.75">
      <c r="B24" s="704"/>
      <c r="C24" s="705"/>
      <c r="D24" s="706"/>
      <c r="E24" s="706"/>
      <c r="F24" s="706"/>
      <c r="G24" s="706"/>
      <c r="H24" s="706"/>
      <c r="I24" s="706"/>
      <c r="J24" s="706"/>
      <c r="K24" s="706"/>
      <c r="L24" s="706"/>
      <c r="M24" s="706"/>
      <c r="N24" s="706"/>
      <c r="O24" s="706"/>
      <c r="P24" s="706"/>
      <c r="Q24" s="706"/>
      <c r="R24" s="706"/>
      <c r="S24" s="706"/>
      <c r="T24" s="706"/>
      <c r="U24" s="707"/>
    </row>
    <row r="25" spans="2:21" ht="15.75">
      <c r="B25" s="704"/>
      <c r="C25" s="705" t="s">
        <v>631</v>
      </c>
      <c r="D25" s="706"/>
      <c r="E25" s="706"/>
      <c r="F25" s="706"/>
      <c r="G25" s="706"/>
      <c r="H25" s="706"/>
      <c r="I25" s="706"/>
      <c r="J25" s="706"/>
      <c r="K25" s="706"/>
      <c r="L25" s="706"/>
      <c r="M25" s="706"/>
      <c r="N25" s="706"/>
      <c r="O25" s="706"/>
      <c r="P25" s="706"/>
      <c r="Q25" s="706"/>
      <c r="R25" s="706"/>
      <c r="S25" s="706"/>
      <c r="T25" s="706"/>
      <c r="U25" s="707"/>
    </row>
    <row r="26" spans="2:21" ht="15.75">
      <c r="B26" s="704"/>
      <c r="C26" s="705"/>
      <c r="D26" s="706"/>
      <c r="E26" s="706"/>
      <c r="F26" s="706"/>
      <c r="G26" s="706"/>
      <c r="H26" s="706"/>
      <c r="I26" s="706"/>
      <c r="J26" s="706"/>
      <c r="K26" s="706"/>
      <c r="L26" s="706"/>
      <c r="M26" s="706"/>
      <c r="N26" s="706"/>
      <c r="O26" s="706"/>
      <c r="P26" s="706"/>
      <c r="Q26" s="706"/>
      <c r="R26" s="706"/>
      <c r="S26" s="706"/>
      <c r="T26" s="706"/>
      <c r="U26" s="707"/>
    </row>
    <row r="27" spans="2:21" ht="31.5" customHeight="1">
      <c r="B27" s="704"/>
      <c r="C27" s="765" t="s">
        <v>629</v>
      </c>
      <c r="D27" s="765"/>
      <c r="E27" s="765"/>
      <c r="F27" s="765"/>
      <c r="G27" s="765"/>
      <c r="H27" s="765"/>
      <c r="I27" s="765"/>
      <c r="J27" s="765"/>
      <c r="K27" s="765"/>
      <c r="L27" s="765"/>
      <c r="M27" s="765"/>
      <c r="N27" s="765"/>
      <c r="O27" s="765"/>
      <c r="P27" s="765"/>
      <c r="Q27" s="765"/>
      <c r="R27" s="765"/>
      <c r="S27" s="765"/>
      <c r="T27" s="765"/>
      <c r="U27" s="770"/>
    </row>
    <row r="28" spans="2:21" ht="15.75">
      <c r="B28" s="704"/>
      <c r="C28" s="705"/>
      <c r="D28" s="706"/>
      <c r="E28" s="706"/>
      <c r="F28" s="706"/>
      <c r="G28" s="706"/>
      <c r="H28" s="706"/>
      <c r="I28" s="706"/>
      <c r="J28" s="706"/>
      <c r="K28" s="706"/>
      <c r="L28" s="706"/>
      <c r="M28" s="706"/>
      <c r="N28" s="706"/>
      <c r="O28" s="706"/>
      <c r="P28" s="706"/>
      <c r="Q28" s="706"/>
      <c r="R28" s="706"/>
      <c r="S28" s="706"/>
      <c r="T28" s="706"/>
      <c r="U28" s="707"/>
    </row>
    <row r="29" spans="2:21" ht="31.5" customHeight="1">
      <c r="B29" s="704"/>
      <c r="C29" s="765" t="s">
        <v>632</v>
      </c>
      <c r="D29" s="765"/>
      <c r="E29" s="765"/>
      <c r="F29" s="765"/>
      <c r="G29" s="765"/>
      <c r="H29" s="765"/>
      <c r="I29" s="765"/>
      <c r="J29" s="765"/>
      <c r="K29" s="765"/>
      <c r="L29" s="765"/>
      <c r="M29" s="765"/>
      <c r="N29" s="765"/>
      <c r="O29" s="765"/>
      <c r="P29" s="765"/>
      <c r="Q29" s="765"/>
      <c r="R29" s="765"/>
      <c r="S29" s="765"/>
      <c r="T29" s="765"/>
      <c r="U29" s="770"/>
    </row>
    <row r="30" spans="2:21" ht="15.75">
      <c r="B30" s="704"/>
      <c r="C30" s="705"/>
      <c r="D30" s="706"/>
      <c r="E30" s="706"/>
      <c r="F30" s="706"/>
      <c r="G30" s="706"/>
      <c r="H30" s="706"/>
      <c r="I30" s="706"/>
      <c r="J30" s="706"/>
      <c r="K30" s="706"/>
      <c r="L30" s="706"/>
      <c r="M30" s="706"/>
      <c r="N30" s="706"/>
      <c r="O30" s="706"/>
      <c r="P30" s="706"/>
      <c r="Q30" s="706"/>
      <c r="R30" s="706"/>
      <c r="S30" s="706"/>
      <c r="T30" s="706"/>
      <c r="U30" s="707"/>
    </row>
    <row r="31" spans="2:21" ht="15.75">
      <c r="B31" s="704"/>
      <c r="C31" s="705" t="s">
        <v>633</v>
      </c>
      <c r="D31" s="706"/>
      <c r="E31" s="706"/>
      <c r="F31" s="706"/>
      <c r="G31" s="706"/>
      <c r="H31" s="706"/>
      <c r="I31" s="706"/>
      <c r="J31" s="706"/>
      <c r="K31" s="706"/>
      <c r="L31" s="706"/>
      <c r="M31" s="706"/>
      <c r="N31" s="706"/>
      <c r="O31" s="706"/>
      <c r="P31" s="706"/>
      <c r="Q31" s="706"/>
      <c r="R31" s="706"/>
      <c r="S31" s="706"/>
      <c r="T31" s="706"/>
      <c r="U31" s="707"/>
    </row>
    <row r="32" spans="2:21" ht="15.75">
      <c r="B32" s="708"/>
      <c r="C32" s="709"/>
      <c r="D32" s="710"/>
      <c r="E32" s="710"/>
      <c r="F32" s="710"/>
      <c r="G32" s="710"/>
      <c r="H32" s="710"/>
      <c r="I32" s="710"/>
      <c r="J32" s="710"/>
      <c r="K32" s="710"/>
      <c r="L32" s="710"/>
      <c r="M32" s="710"/>
      <c r="N32" s="710"/>
      <c r="O32" s="710"/>
      <c r="P32" s="710"/>
      <c r="Q32" s="710"/>
      <c r="R32" s="710"/>
      <c r="S32" s="710"/>
      <c r="T32" s="710"/>
      <c r="U32" s="711"/>
    </row>
    <row r="33" spans="2:21" ht="39" customHeight="1">
      <c r="B33" s="712" t="s">
        <v>634</v>
      </c>
      <c r="C33" s="771" t="s">
        <v>635</v>
      </c>
      <c r="D33" s="771"/>
      <c r="E33" s="771"/>
      <c r="F33" s="771"/>
      <c r="G33" s="771"/>
      <c r="H33" s="771"/>
      <c r="I33" s="771"/>
      <c r="J33" s="771"/>
      <c r="K33" s="771"/>
      <c r="L33" s="771"/>
      <c r="M33" s="771"/>
      <c r="N33" s="771"/>
      <c r="O33" s="771"/>
      <c r="P33" s="771"/>
      <c r="Q33" s="771"/>
      <c r="R33" s="771"/>
      <c r="S33" s="771"/>
      <c r="T33" s="771"/>
      <c r="U33" s="772"/>
    </row>
    <row r="34" spans="2:21">
      <c r="B34" s="713"/>
      <c r="C34" s="714"/>
      <c r="D34" s="714"/>
      <c r="E34" s="714"/>
      <c r="F34" s="714"/>
      <c r="G34" s="714"/>
      <c r="H34" s="714"/>
      <c r="I34" s="714"/>
      <c r="J34" s="714"/>
      <c r="K34" s="714"/>
      <c r="L34" s="714"/>
      <c r="M34" s="714"/>
      <c r="N34" s="714"/>
      <c r="O34" s="714"/>
      <c r="P34" s="714"/>
      <c r="Q34" s="714"/>
      <c r="R34" s="714"/>
      <c r="S34" s="714"/>
      <c r="T34" s="714"/>
      <c r="U34" s="715"/>
    </row>
    <row r="35" spans="2:21" ht="15.75">
      <c r="B35" s="716" t="s">
        <v>636</v>
      </c>
      <c r="C35" s="717" t="s">
        <v>637</v>
      </c>
      <c r="D35" s="706"/>
      <c r="E35" s="706"/>
      <c r="F35" s="706"/>
      <c r="G35" s="706"/>
      <c r="H35" s="706"/>
      <c r="I35" s="706"/>
      <c r="J35" s="706"/>
      <c r="K35" s="706"/>
      <c r="L35" s="706"/>
      <c r="M35" s="706"/>
      <c r="N35" s="706"/>
      <c r="O35" s="706"/>
      <c r="P35" s="706"/>
      <c r="Q35" s="706"/>
      <c r="R35" s="706"/>
      <c r="S35" s="706"/>
      <c r="T35" s="706"/>
      <c r="U35" s="707"/>
    </row>
    <row r="36" spans="2:21">
      <c r="B36" s="718"/>
      <c r="C36" s="710"/>
      <c r="D36" s="710"/>
      <c r="E36" s="710"/>
      <c r="F36" s="710"/>
      <c r="G36" s="710"/>
      <c r="H36" s="710"/>
      <c r="I36" s="710"/>
      <c r="J36" s="710"/>
      <c r="K36" s="710"/>
      <c r="L36" s="710"/>
      <c r="M36" s="710"/>
      <c r="N36" s="710"/>
      <c r="O36" s="710"/>
      <c r="P36" s="710"/>
      <c r="Q36" s="710"/>
      <c r="R36" s="710"/>
      <c r="S36" s="710"/>
      <c r="T36" s="710"/>
      <c r="U36" s="711"/>
    </row>
    <row r="37" spans="2:21" ht="34.5" customHeight="1">
      <c r="B37" s="703" t="s">
        <v>638</v>
      </c>
      <c r="C37" s="773" t="s">
        <v>639</v>
      </c>
      <c r="D37" s="773"/>
      <c r="E37" s="773"/>
      <c r="F37" s="773"/>
      <c r="G37" s="773"/>
      <c r="H37" s="773"/>
      <c r="I37" s="773"/>
      <c r="J37" s="773"/>
      <c r="K37" s="773"/>
      <c r="L37" s="773"/>
      <c r="M37" s="773"/>
      <c r="N37" s="773"/>
      <c r="O37" s="773"/>
      <c r="P37" s="773"/>
      <c r="Q37" s="773"/>
      <c r="R37" s="773"/>
      <c r="S37" s="773"/>
      <c r="T37" s="773"/>
      <c r="U37" s="774"/>
    </row>
    <row r="38" spans="2:21">
      <c r="B38" s="718"/>
      <c r="C38" s="710"/>
      <c r="D38" s="710"/>
      <c r="E38" s="710"/>
      <c r="F38" s="710"/>
      <c r="G38" s="710"/>
      <c r="H38" s="710"/>
      <c r="I38" s="710"/>
      <c r="J38" s="710"/>
      <c r="K38" s="710"/>
      <c r="L38" s="710"/>
      <c r="M38" s="710"/>
      <c r="N38" s="710"/>
      <c r="O38" s="710"/>
      <c r="P38" s="710"/>
      <c r="Q38" s="710"/>
      <c r="R38" s="710"/>
      <c r="S38" s="710"/>
      <c r="T38" s="710"/>
      <c r="U38" s="711"/>
    </row>
    <row r="39" spans="2:21" ht="15.75">
      <c r="B39" s="703" t="s">
        <v>640</v>
      </c>
      <c r="C39" s="719" t="s">
        <v>641</v>
      </c>
      <c r="D39" s="714"/>
      <c r="E39" s="714"/>
      <c r="F39" s="714"/>
      <c r="G39" s="714"/>
      <c r="H39" s="714"/>
      <c r="I39" s="714"/>
      <c r="J39" s="714"/>
      <c r="K39" s="714"/>
      <c r="L39" s="714"/>
      <c r="M39" s="714"/>
      <c r="N39" s="714"/>
      <c r="O39" s="714"/>
      <c r="P39" s="714"/>
      <c r="Q39" s="714"/>
      <c r="R39" s="714"/>
      <c r="S39" s="714"/>
      <c r="T39" s="714"/>
      <c r="U39" s="715"/>
    </row>
    <row r="40" spans="2:21">
      <c r="B40" s="718"/>
      <c r="C40" s="710"/>
      <c r="D40" s="710"/>
      <c r="E40" s="710"/>
      <c r="F40" s="710"/>
      <c r="G40" s="710"/>
      <c r="H40" s="710"/>
      <c r="I40" s="710"/>
      <c r="J40" s="710"/>
      <c r="K40" s="710"/>
      <c r="L40" s="710"/>
      <c r="M40" s="710"/>
      <c r="N40" s="710"/>
      <c r="O40" s="710"/>
      <c r="P40" s="710"/>
      <c r="Q40" s="710"/>
      <c r="R40" s="710"/>
      <c r="S40" s="710"/>
      <c r="T40" s="710"/>
      <c r="U40" s="711"/>
    </row>
    <row r="41" spans="2:21">
      <c r="B41" s="720"/>
      <c r="C41" s="714"/>
      <c r="D41" s="714"/>
      <c r="E41" s="714"/>
      <c r="F41" s="714"/>
      <c r="G41" s="714"/>
      <c r="H41" s="714"/>
      <c r="I41" s="714"/>
      <c r="J41" s="714"/>
      <c r="K41" s="714"/>
      <c r="L41" s="714"/>
      <c r="M41" s="714"/>
      <c r="N41" s="714"/>
      <c r="O41" s="714"/>
      <c r="P41" s="714"/>
      <c r="Q41" s="714"/>
      <c r="R41" s="714"/>
      <c r="S41" s="714"/>
      <c r="T41" s="714"/>
      <c r="U41" s="715"/>
    </row>
    <row r="42" spans="2:21" ht="15.75">
      <c r="B42" s="716" t="s">
        <v>642</v>
      </c>
      <c r="C42" s="717" t="s">
        <v>643</v>
      </c>
      <c r="D42" s="706"/>
      <c r="E42" s="706"/>
      <c r="F42" s="706"/>
      <c r="G42" s="706"/>
      <c r="H42" s="706"/>
      <c r="I42" s="706"/>
      <c r="J42" s="706"/>
      <c r="K42" s="706"/>
      <c r="L42" s="706"/>
      <c r="M42" s="706"/>
      <c r="N42" s="706"/>
      <c r="O42" s="706"/>
      <c r="P42" s="706"/>
      <c r="Q42" s="706"/>
      <c r="R42" s="706"/>
      <c r="S42" s="706"/>
      <c r="T42" s="706"/>
      <c r="U42" s="707"/>
    </row>
    <row r="43" spans="2:21">
      <c r="B43" s="721"/>
      <c r="C43" s="706"/>
      <c r="D43" s="706"/>
      <c r="E43" s="706"/>
      <c r="F43" s="706"/>
      <c r="G43" s="706"/>
      <c r="H43" s="706"/>
      <c r="I43" s="706"/>
      <c r="J43" s="706"/>
      <c r="K43" s="706"/>
      <c r="L43" s="706"/>
      <c r="M43" s="706"/>
      <c r="N43" s="706"/>
      <c r="O43" s="706"/>
      <c r="P43" s="706"/>
      <c r="Q43" s="706"/>
      <c r="R43" s="706"/>
      <c r="S43" s="706"/>
      <c r="T43" s="706"/>
      <c r="U43" s="707"/>
    </row>
    <row r="44" spans="2:21" ht="36" customHeight="1">
      <c r="B44" s="721"/>
      <c r="C44" s="763" t="s">
        <v>659</v>
      </c>
      <c r="D44" s="763"/>
      <c r="E44" s="763"/>
      <c r="F44" s="763"/>
      <c r="G44" s="763"/>
      <c r="H44" s="763"/>
      <c r="I44" s="763"/>
      <c r="J44" s="763"/>
      <c r="K44" s="763"/>
      <c r="L44" s="763"/>
      <c r="M44" s="763"/>
      <c r="N44" s="763"/>
      <c r="O44" s="763"/>
      <c r="P44" s="763"/>
      <c r="Q44" s="763"/>
      <c r="R44" s="763"/>
      <c r="S44" s="763"/>
      <c r="T44" s="763"/>
      <c r="U44" s="764"/>
    </row>
    <row r="45" spans="2:21">
      <c r="B45" s="721"/>
      <c r="C45" s="722"/>
      <c r="D45" s="706"/>
      <c r="E45" s="706"/>
      <c r="F45" s="706"/>
      <c r="G45" s="706"/>
      <c r="H45" s="706"/>
      <c r="I45" s="706"/>
      <c r="J45" s="706"/>
      <c r="K45" s="706"/>
      <c r="L45" s="706"/>
      <c r="M45" s="706"/>
      <c r="N45" s="706"/>
      <c r="O45" s="706"/>
      <c r="P45" s="706"/>
      <c r="Q45" s="706"/>
      <c r="R45" s="706"/>
      <c r="S45" s="706"/>
      <c r="T45" s="706"/>
      <c r="U45" s="707"/>
    </row>
    <row r="46" spans="2:21" ht="35.25" customHeight="1">
      <c r="B46" s="721"/>
      <c r="C46" s="763" t="s">
        <v>644</v>
      </c>
      <c r="D46" s="763"/>
      <c r="E46" s="763"/>
      <c r="F46" s="763"/>
      <c r="G46" s="763"/>
      <c r="H46" s="763"/>
      <c r="I46" s="763"/>
      <c r="J46" s="763"/>
      <c r="K46" s="763"/>
      <c r="L46" s="763"/>
      <c r="M46" s="763"/>
      <c r="N46" s="763"/>
      <c r="O46" s="763"/>
      <c r="P46" s="763"/>
      <c r="Q46" s="763"/>
      <c r="R46" s="763"/>
      <c r="S46" s="763"/>
      <c r="T46" s="763"/>
      <c r="U46" s="764"/>
    </row>
    <row r="47" spans="2:21">
      <c r="B47" s="721"/>
      <c r="C47" s="722"/>
      <c r="D47" s="706"/>
      <c r="E47" s="706"/>
      <c r="F47" s="706"/>
      <c r="G47" s="706"/>
      <c r="H47" s="706"/>
      <c r="I47" s="706"/>
      <c r="J47" s="706"/>
      <c r="K47" s="706"/>
      <c r="L47" s="706"/>
      <c r="M47" s="706"/>
      <c r="N47" s="706"/>
      <c r="O47" s="706"/>
      <c r="P47" s="706"/>
      <c r="Q47" s="706"/>
      <c r="R47" s="706"/>
      <c r="S47" s="706"/>
      <c r="T47" s="706"/>
      <c r="U47" s="707"/>
    </row>
    <row r="48" spans="2:21" ht="40.5" customHeight="1">
      <c r="B48" s="721"/>
      <c r="C48" s="763" t="s">
        <v>645</v>
      </c>
      <c r="D48" s="763"/>
      <c r="E48" s="763"/>
      <c r="F48" s="763"/>
      <c r="G48" s="763"/>
      <c r="H48" s="763"/>
      <c r="I48" s="763"/>
      <c r="J48" s="763"/>
      <c r="K48" s="763"/>
      <c r="L48" s="763"/>
      <c r="M48" s="763"/>
      <c r="N48" s="763"/>
      <c r="O48" s="763"/>
      <c r="P48" s="763"/>
      <c r="Q48" s="763"/>
      <c r="R48" s="763"/>
      <c r="S48" s="763"/>
      <c r="T48" s="763"/>
      <c r="U48" s="764"/>
    </row>
    <row r="49" spans="2:21">
      <c r="B49" s="721"/>
      <c r="C49" s="722"/>
      <c r="D49" s="706"/>
      <c r="E49" s="706"/>
      <c r="F49" s="706"/>
      <c r="G49" s="706"/>
      <c r="H49" s="706"/>
      <c r="I49" s="706"/>
      <c r="J49" s="706"/>
      <c r="K49" s="706"/>
      <c r="L49" s="706"/>
      <c r="M49" s="706"/>
      <c r="N49" s="706"/>
      <c r="O49" s="706"/>
      <c r="P49" s="706"/>
      <c r="Q49" s="706"/>
      <c r="R49" s="706"/>
      <c r="S49" s="706"/>
      <c r="T49" s="706"/>
      <c r="U49" s="707"/>
    </row>
    <row r="50" spans="2:21" ht="30" customHeight="1">
      <c r="B50" s="721"/>
      <c r="C50" s="763" t="s">
        <v>646</v>
      </c>
      <c r="D50" s="763"/>
      <c r="E50" s="763"/>
      <c r="F50" s="763"/>
      <c r="G50" s="763"/>
      <c r="H50" s="763"/>
      <c r="I50" s="763"/>
      <c r="J50" s="763"/>
      <c r="K50" s="763"/>
      <c r="L50" s="763"/>
      <c r="M50" s="763"/>
      <c r="N50" s="763"/>
      <c r="O50" s="763"/>
      <c r="P50" s="763"/>
      <c r="Q50" s="763"/>
      <c r="R50" s="763"/>
      <c r="S50" s="763"/>
      <c r="T50" s="763"/>
      <c r="U50" s="764"/>
    </row>
    <row r="51" spans="2:21" ht="15.75">
      <c r="B51" s="721"/>
      <c r="C51" s="705"/>
      <c r="D51" s="706"/>
      <c r="E51" s="706"/>
      <c r="F51" s="706"/>
      <c r="G51" s="706"/>
      <c r="H51" s="706"/>
      <c r="I51" s="706"/>
      <c r="J51" s="706"/>
      <c r="K51" s="706"/>
      <c r="L51" s="706"/>
      <c r="M51" s="706"/>
      <c r="N51" s="706"/>
      <c r="O51" s="706"/>
      <c r="P51" s="706"/>
      <c r="Q51" s="706"/>
      <c r="R51" s="706"/>
      <c r="S51" s="706"/>
      <c r="T51" s="706"/>
      <c r="U51" s="707"/>
    </row>
    <row r="52" spans="2:21" ht="31.5" customHeight="1">
      <c r="B52" s="721"/>
      <c r="C52" s="765" t="s">
        <v>658</v>
      </c>
      <c r="D52" s="765"/>
      <c r="E52" s="765"/>
      <c r="F52" s="765"/>
      <c r="G52" s="765"/>
      <c r="H52" s="765"/>
      <c r="I52" s="765"/>
      <c r="J52" s="765"/>
      <c r="K52" s="765"/>
      <c r="L52" s="765"/>
      <c r="M52" s="765"/>
      <c r="N52" s="765"/>
      <c r="O52" s="765"/>
      <c r="P52" s="765"/>
      <c r="Q52" s="765"/>
      <c r="R52" s="765"/>
      <c r="S52" s="765"/>
      <c r="T52" s="765"/>
      <c r="U52" s="770"/>
    </row>
    <row r="53" spans="2:21">
      <c r="B53" s="718"/>
      <c r="C53" s="710"/>
      <c r="D53" s="710"/>
      <c r="E53" s="710"/>
      <c r="F53" s="710"/>
      <c r="G53" s="710"/>
      <c r="H53" s="710"/>
      <c r="I53" s="710"/>
      <c r="J53" s="710"/>
      <c r="K53" s="710"/>
      <c r="L53" s="710"/>
      <c r="M53" s="710"/>
      <c r="N53" s="710"/>
      <c r="O53" s="710"/>
      <c r="P53" s="710"/>
      <c r="Q53" s="710"/>
      <c r="R53" s="710"/>
      <c r="S53" s="710"/>
      <c r="T53" s="710"/>
      <c r="U53" s="711"/>
    </row>
    <row r="54" spans="2:21" ht="48" customHeight="1">
      <c r="B54" s="703" t="s">
        <v>647</v>
      </c>
      <c r="C54" s="773" t="s">
        <v>648</v>
      </c>
      <c r="D54" s="773"/>
      <c r="E54" s="773"/>
      <c r="F54" s="773"/>
      <c r="G54" s="773"/>
      <c r="H54" s="773"/>
      <c r="I54" s="773"/>
      <c r="J54" s="773"/>
      <c r="K54" s="773"/>
      <c r="L54" s="773"/>
      <c r="M54" s="773"/>
      <c r="N54" s="773"/>
      <c r="O54" s="773"/>
      <c r="P54" s="773"/>
      <c r="Q54" s="773"/>
      <c r="R54" s="773"/>
      <c r="S54" s="773"/>
      <c r="T54" s="773"/>
      <c r="U54" s="774"/>
    </row>
    <row r="55" spans="2:21">
      <c r="B55" s="718"/>
      <c r="C55" s="710"/>
      <c r="D55" s="710"/>
      <c r="E55" s="710"/>
      <c r="F55" s="710"/>
      <c r="G55" s="710"/>
      <c r="H55" s="710"/>
      <c r="I55" s="710"/>
      <c r="J55" s="710"/>
      <c r="K55" s="710"/>
      <c r="L55" s="710"/>
      <c r="M55" s="710"/>
      <c r="N55" s="710"/>
      <c r="O55" s="710"/>
      <c r="P55" s="710"/>
      <c r="Q55" s="710"/>
      <c r="R55" s="710"/>
      <c r="S55" s="710"/>
      <c r="T55" s="710"/>
      <c r="U55" s="711"/>
    </row>
    <row r="56" spans="2:21" ht="34.5" customHeight="1">
      <c r="B56" s="703" t="s">
        <v>649</v>
      </c>
      <c r="C56" s="773" t="s">
        <v>650</v>
      </c>
      <c r="D56" s="773"/>
      <c r="E56" s="773"/>
      <c r="F56" s="773"/>
      <c r="G56" s="773"/>
      <c r="H56" s="773"/>
      <c r="I56" s="773"/>
      <c r="J56" s="773"/>
      <c r="K56" s="773"/>
      <c r="L56" s="773"/>
      <c r="M56" s="773"/>
      <c r="N56" s="773"/>
      <c r="O56" s="773"/>
      <c r="P56" s="773"/>
      <c r="Q56" s="773"/>
      <c r="R56" s="773"/>
      <c r="S56" s="773"/>
      <c r="T56" s="773"/>
      <c r="U56" s="774"/>
    </row>
    <row r="57" spans="2:21">
      <c r="B57" s="723"/>
      <c r="C57" s="710"/>
      <c r="D57" s="710"/>
      <c r="E57" s="710"/>
      <c r="F57" s="710"/>
      <c r="G57" s="710"/>
      <c r="H57" s="710"/>
      <c r="I57" s="710"/>
      <c r="J57" s="710"/>
      <c r="K57" s="710"/>
      <c r="L57" s="710"/>
      <c r="M57" s="710"/>
      <c r="N57" s="710"/>
      <c r="O57" s="710"/>
      <c r="P57" s="710"/>
      <c r="Q57" s="710"/>
      <c r="R57" s="710"/>
      <c r="S57" s="710"/>
      <c r="T57" s="710"/>
      <c r="U57" s="711"/>
    </row>
    <row r="58" spans="2:21" ht="30.75" customHeight="1">
      <c r="B58" s="712" t="s">
        <v>651</v>
      </c>
      <c r="C58" s="724" t="s">
        <v>652</v>
      </c>
      <c r="D58" s="725"/>
      <c r="E58" s="725"/>
      <c r="F58" s="725"/>
      <c r="G58" s="725"/>
      <c r="H58" s="725"/>
      <c r="I58" s="725"/>
      <c r="J58" s="725"/>
      <c r="K58" s="725"/>
      <c r="L58" s="725"/>
      <c r="M58" s="725"/>
      <c r="N58" s="725"/>
      <c r="O58" s="725"/>
      <c r="P58" s="725"/>
      <c r="Q58" s="725"/>
      <c r="R58" s="725"/>
      <c r="S58" s="725"/>
      <c r="T58" s="725"/>
      <c r="U58" s="726"/>
    </row>
  </sheetData>
  <mergeCells count="14">
    <mergeCell ref="C48:U48"/>
    <mergeCell ref="C50:U50"/>
    <mergeCell ref="C52:U52"/>
    <mergeCell ref="C54:U54"/>
    <mergeCell ref="C56:U56"/>
    <mergeCell ref="C46:U46"/>
    <mergeCell ref="C23:S23"/>
    <mergeCell ref="C16:U16"/>
    <mergeCell ref="C17:U17"/>
    <mergeCell ref="C27:U27"/>
    <mergeCell ref="C29:U29"/>
    <mergeCell ref="C33:U33"/>
    <mergeCell ref="C37:U37"/>
    <mergeCell ref="C44:U44"/>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D33" sqref="D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776" t="s">
        <v>725</v>
      </c>
      <c r="C3" s="777"/>
      <c r="D3" s="777"/>
      <c r="E3" s="777"/>
      <c r="F3" s="778"/>
      <c r="G3" s="122"/>
    </row>
    <row r="4" spans="2:20" ht="16.5" customHeight="1">
      <c r="B4" s="779"/>
      <c r="C4" s="780"/>
      <c r="D4" s="780"/>
      <c r="E4" s="780"/>
      <c r="F4" s="781"/>
      <c r="G4" s="122"/>
    </row>
    <row r="5" spans="2:20" ht="71.25" customHeight="1">
      <c r="B5" s="779"/>
      <c r="C5" s="780"/>
      <c r="D5" s="780"/>
      <c r="E5" s="780"/>
      <c r="F5" s="781"/>
      <c r="G5" s="122"/>
    </row>
    <row r="6" spans="2:20" ht="21.75" customHeight="1">
      <c r="B6" s="782"/>
      <c r="C6" s="783"/>
      <c r="D6" s="783"/>
      <c r="E6" s="783"/>
      <c r="F6" s="784"/>
      <c r="G6" s="122"/>
    </row>
    <row r="8" spans="2:20" ht="21">
      <c r="B8" s="775" t="s">
        <v>481</v>
      </c>
      <c r="C8" s="775"/>
      <c r="D8" s="775"/>
      <c r="E8" s="775"/>
      <c r="F8" s="775"/>
      <c r="G8" s="775"/>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584</v>
      </c>
      <c r="G12" s="28"/>
      <c r="L12" s="33"/>
      <c r="M12" s="33"/>
      <c r="N12" s="33"/>
      <c r="O12" s="33"/>
      <c r="P12" s="33"/>
      <c r="Q12" s="68"/>
      <c r="S12" s="8"/>
      <c r="T12" s="8"/>
    </row>
    <row r="13" spans="2:20" s="9" customFormat="1" ht="26.25" customHeight="1" thickBot="1">
      <c r="B13" s="102"/>
      <c r="C13" s="124" t="s">
        <v>621</v>
      </c>
      <c r="G13" s="109"/>
      <c r="L13" s="33"/>
      <c r="M13" s="33"/>
      <c r="N13" s="33"/>
      <c r="O13" s="33"/>
      <c r="P13" s="33"/>
      <c r="Q13" s="68"/>
      <c r="S13" s="8"/>
      <c r="T13" s="8"/>
    </row>
    <row r="14" spans="2:20" s="9" customFormat="1" ht="26.25" customHeight="1" thickBot="1">
      <c r="B14" s="102"/>
      <c r="C14" s="172" t="s">
        <v>616</v>
      </c>
      <c r="G14" s="123"/>
      <c r="L14" s="33"/>
      <c r="M14" s="33"/>
      <c r="N14" s="33"/>
      <c r="O14" s="33"/>
      <c r="P14" s="33"/>
      <c r="Q14" s="68"/>
      <c r="S14" s="8"/>
      <c r="T14" s="8"/>
    </row>
    <row r="15" spans="2:20" s="9" customFormat="1" ht="26.25" customHeight="1" thickBot="1">
      <c r="B15" s="102"/>
      <c r="C15" s="172" t="s">
        <v>617</v>
      </c>
      <c r="G15" s="123"/>
      <c r="L15" s="33"/>
      <c r="M15" s="33"/>
      <c r="N15" s="33"/>
      <c r="O15" s="33"/>
      <c r="P15" s="33"/>
      <c r="Q15" s="68"/>
      <c r="S15" s="8"/>
      <c r="T15" s="8"/>
    </row>
    <row r="16" spans="2:20" s="9" customFormat="1" ht="26.25" customHeight="1" thickBot="1">
      <c r="B16" s="102"/>
      <c r="C16" s="172" t="s">
        <v>618</v>
      </c>
      <c r="G16" s="123"/>
      <c r="L16" s="33"/>
      <c r="M16" s="33"/>
      <c r="N16" s="33"/>
      <c r="O16" s="33"/>
      <c r="P16" s="33"/>
      <c r="Q16" s="68"/>
      <c r="S16" s="8"/>
      <c r="T16" s="8"/>
    </row>
    <row r="17" spans="2:20" s="9" customFormat="1" ht="26.25" customHeight="1" thickBot="1">
      <c r="B17" s="102"/>
      <c r="C17" s="124" t="s">
        <v>619</v>
      </c>
      <c r="G17" s="109"/>
      <c r="L17" s="33"/>
      <c r="M17" s="33"/>
      <c r="N17" s="33"/>
      <c r="O17" s="33"/>
      <c r="P17" s="33"/>
      <c r="Q17" s="68"/>
      <c r="S17" s="8"/>
      <c r="T17" s="8"/>
    </row>
    <row r="18" spans="2:20" s="9" customFormat="1" ht="26.25" customHeight="1" thickBot="1">
      <c r="B18" s="102"/>
      <c r="C18" s="124" t="s">
        <v>620</v>
      </c>
      <c r="G18" s="123"/>
      <c r="L18" s="33"/>
      <c r="M18" s="33"/>
      <c r="N18" s="33"/>
      <c r="O18" s="33"/>
      <c r="P18" s="33"/>
      <c r="Q18" s="68"/>
      <c r="S18" s="8"/>
      <c r="T18" s="8"/>
    </row>
    <row r="19" spans="2:20" s="58" customFormat="1" ht="25.5" customHeight="1">
      <c r="D19" s="97"/>
      <c r="E19" s="97"/>
      <c r="F19" s="97"/>
      <c r="G19" s="97"/>
      <c r="J19" s="12"/>
      <c r="K19" s="12"/>
      <c r="S19" s="59"/>
      <c r="T19" s="59"/>
    </row>
    <row r="20" spans="2:20" s="17" customFormat="1" ht="39" customHeight="1">
      <c r="B20" s="243" t="s">
        <v>540</v>
      </c>
      <c r="C20" s="243" t="s">
        <v>471</v>
      </c>
      <c r="D20" s="243" t="s">
        <v>447</v>
      </c>
      <c r="E20" s="243" t="s">
        <v>439</v>
      </c>
      <c r="F20" s="243" t="s">
        <v>553</v>
      </c>
      <c r="G20" s="40"/>
      <c r="M20" s="25"/>
      <c r="T20" s="25"/>
    </row>
    <row r="21" spans="2:20" s="103" customFormat="1" ht="50.45" customHeight="1">
      <c r="B21" s="644" t="s">
        <v>543</v>
      </c>
      <c r="C21" s="650" t="s">
        <v>437</v>
      </c>
      <c r="D21" s="653" t="s">
        <v>443</v>
      </c>
      <c r="E21" s="657" t="s">
        <v>583</v>
      </c>
      <c r="F21" s="653" t="s">
        <v>448</v>
      </c>
      <c r="G21" s="174"/>
      <c r="M21" s="642"/>
      <c r="T21" s="642"/>
    </row>
    <row r="22" spans="2:20" s="103" customFormat="1" ht="47.45" customHeight="1">
      <c r="B22" s="645" t="s">
        <v>458</v>
      </c>
      <c r="C22" s="651" t="s">
        <v>438</v>
      </c>
      <c r="D22" s="654" t="s">
        <v>444</v>
      </c>
      <c r="E22" s="658" t="s">
        <v>583</v>
      </c>
      <c r="F22" s="654" t="s">
        <v>448</v>
      </c>
      <c r="G22" s="174"/>
      <c r="M22" s="642"/>
      <c r="T22" s="642"/>
    </row>
    <row r="23" spans="2:20" s="103" customFormat="1" ht="45.6" customHeight="1">
      <c r="B23" s="645" t="s">
        <v>455</v>
      </c>
      <c r="C23" s="651" t="s">
        <v>438</v>
      </c>
      <c r="D23" s="654" t="s">
        <v>445</v>
      </c>
      <c r="E23" s="658" t="s">
        <v>583</v>
      </c>
      <c r="F23" s="654" t="s">
        <v>448</v>
      </c>
      <c r="G23" s="174"/>
      <c r="M23" s="642"/>
      <c r="T23" s="642"/>
    </row>
    <row r="24" spans="2:20" s="103" customFormat="1" ht="32.25" customHeight="1">
      <c r="B24" s="646" t="s">
        <v>456</v>
      </c>
      <c r="C24" s="651" t="s">
        <v>437</v>
      </c>
      <c r="D24" s="654" t="s">
        <v>446</v>
      </c>
      <c r="E24" s="659" t="s">
        <v>600</v>
      </c>
      <c r="F24" s="662"/>
      <c r="G24" s="174"/>
      <c r="M24" s="642"/>
      <c r="T24" s="642"/>
    </row>
    <row r="25" spans="2:20" s="103" customFormat="1" ht="30.75" customHeight="1">
      <c r="B25" s="647" t="s">
        <v>541</v>
      </c>
      <c r="C25" s="651" t="s">
        <v>437</v>
      </c>
      <c r="D25" s="654"/>
      <c r="E25" s="659"/>
      <c r="F25" s="662"/>
      <c r="G25" s="174"/>
      <c r="M25" s="642"/>
      <c r="T25" s="642"/>
    </row>
    <row r="26" spans="2:20" s="103" customFormat="1" ht="32.25" customHeight="1">
      <c r="B26" s="648" t="s">
        <v>542</v>
      </c>
      <c r="C26" s="651" t="s">
        <v>437</v>
      </c>
      <c r="D26" s="655" t="s">
        <v>538</v>
      </c>
      <c r="E26" s="659"/>
      <c r="F26" s="662"/>
      <c r="G26" s="174"/>
      <c r="M26" s="642"/>
      <c r="T26" s="642"/>
    </row>
    <row r="27" spans="2:20" s="103" customFormat="1" ht="27" customHeight="1">
      <c r="B27" s="646" t="s">
        <v>457</v>
      </c>
      <c r="C27" s="651" t="s">
        <v>440</v>
      </c>
      <c r="D27" s="654" t="s">
        <v>482</v>
      </c>
      <c r="E27" s="659" t="s">
        <v>459</v>
      </c>
      <c r="F27" s="662"/>
      <c r="G27" s="174"/>
      <c r="M27" s="642"/>
      <c r="T27" s="642"/>
    </row>
    <row r="28" spans="2:20" s="103" customFormat="1" ht="27" customHeight="1">
      <c r="B28" s="648" t="s">
        <v>452</v>
      </c>
      <c r="C28" s="651" t="s">
        <v>437</v>
      </c>
      <c r="D28" s="654"/>
      <c r="E28" s="659"/>
      <c r="F28" s="654" t="s">
        <v>407</v>
      </c>
      <c r="G28" s="174"/>
      <c r="M28" s="642"/>
      <c r="T28" s="642"/>
    </row>
    <row r="29" spans="2:20" s="103" customFormat="1" ht="32.25" customHeight="1">
      <c r="B29" s="646" t="s">
        <v>207</v>
      </c>
      <c r="C29" s="651" t="s">
        <v>442</v>
      </c>
      <c r="D29" s="654" t="s">
        <v>555</v>
      </c>
      <c r="E29" s="660"/>
      <c r="F29" s="654" t="s">
        <v>554</v>
      </c>
      <c r="G29" s="643"/>
      <c r="M29" s="642"/>
    </row>
    <row r="30" spans="2:20" s="103" customFormat="1" ht="27.75" customHeight="1">
      <c r="B30" s="649" t="s">
        <v>539</v>
      </c>
      <c r="C30" s="652" t="s">
        <v>441</v>
      </c>
      <c r="D30" s="656"/>
      <c r="E30" s="661"/>
      <c r="F30" s="656"/>
      <c r="G30" s="643"/>
      <c r="M30" s="642"/>
    </row>
    <row r="31" spans="2:20" s="103" customFormat="1" ht="23.25" customHeight="1">
      <c r="C31" s="175"/>
      <c r="D31" s="175"/>
      <c r="E31" s="175"/>
      <c r="G31" s="643"/>
      <c r="M31" s="642"/>
    </row>
    <row r="32" spans="2:20" s="17" customFormat="1">
      <c r="B32" s="175"/>
      <c r="C32" s="173"/>
      <c r="D32" s="173"/>
      <c r="E32" s="173"/>
      <c r="G32" s="163"/>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20" t="s">
        <v>234</v>
      </c>
      <c r="D1" s="8" t="s">
        <v>415</v>
      </c>
      <c r="E1" s="120" t="s">
        <v>450</v>
      </c>
      <c r="F1" s="120" t="s">
        <v>549</v>
      </c>
      <c r="G1" s="120" t="s">
        <v>566</v>
      </c>
      <c r="H1" s="120" t="s">
        <v>577</v>
      </c>
    </row>
    <row r="2" spans="1:8">
      <c r="A2" s="12" t="s">
        <v>29</v>
      </c>
      <c r="B2" s="12" t="s">
        <v>27</v>
      </c>
      <c r="C2" s="10">
        <v>2006</v>
      </c>
      <c r="D2" s="12" t="s">
        <v>416</v>
      </c>
      <c r="E2" s="10">
        <f>'2. LRAMVA Threshold'!D9</f>
        <v>2011</v>
      </c>
      <c r="F2" s="26" t="s">
        <v>170</v>
      </c>
      <c r="G2" s="12" t="s">
        <v>567</v>
      </c>
      <c r="H2" s="12" t="s">
        <v>585</v>
      </c>
    </row>
    <row r="3" spans="1:8">
      <c r="A3" s="12" t="s">
        <v>371</v>
      </c>
      <c r="B3" s="12" t="s">
        <v>27</v>
      </c>
      <c r="C3" s="10">
        <v>2007</v>
      </c>
      <c r="D3" s="12" t="s">
        <v>417</v>
      </c>
      <c r="E3" s="10">
        <f>'2. LRAMVA Threshold'!D24</f>
        <v>0</v>
      </c>
      <c r="F3" s="12" t="s">
        <v>550</v>
      </c>
      <c r="G3" s="12" t="s">
        <v>568</v>
      </c>
      <c r="H3" s="12" t="s">
        <v>578</v>
      </c>
    </row>
    <row r="4" spans="1:8">
      <c r="A4" s="12" t="s">
        <v>372</v>
      </c>
      <c r="B4" s="12" t="s">
        <v>28</v>
      </c>
      <c r="C4" s="10">
        <v>2008</v>
      </c>
      <c r="D4" s="12" t="s">
        <v>418</v>
      </c>
      <c r="F4" s="12" t="s">
        <v>169</v>
      </c>
      <c r="G4" s="12" t="s">
        <v>569</v>
      </c>
    </row>
    <row r="5" spans="1:8">
      <c r="A5" s="12" t="s">
        <v>373</v>
      </c>
      <c r="B5" s="12" t="s">
        <v>28</v>
      </c>
      <c r="C5" s="10">
        <v>2009</v>
      </c>
      <c r="F5" s="12" t="s">
        <v>368</v>
      </c>
      <c r="G5" s="12" t="s">
        <v>570</v>
      </c>
    </row>
    <row r="6" spans="1:8">
      <c r="A6" s="12" t="s">
        <v>374</v>
      </c>
      <c r="B6" s="12" t="s">
        <v>28</v>
      </c>
      <c r="C6" s="10">
        <v>2010</v>
      </c>
      <c r="F6" s="12" t="s">
        <v>369</v>
      </c>
      <c r="G6" s="12" t="s">
        <v>571</v>
      </c>
    </row>
    <row r="7" spans="1:8">
      <c r="A7" s="12" t="s">
        <v>375</v>
      </c>
      <c r="B7" s="12" t="s">
        <v>28</v>
      </c>
      <c r="C7" s="10">
        <v>2011</v>
      </c>
      <c r="F7" s="12" t="s">
        <v>370</v>
      </c>
      <c r="G7" s="12" t="s">
        <v>572</v>
      </c>
    </row>
    <row r="8" spans="1:8">
      <c r="A8" s="12" t="s">
        <v>376</v>
      </c>
      <c r="B8" s="12" t="s">
        <v>28</v>
      </c>
      <c r="C8" s="10">
        <v>2012</v>
      </c>
      <c r="F8" s="12" t="s">
        <v>558</v>
      </c>
      <c r="G8" s="12" t="s">
        <v>573</v>
      </c>
    </row>
    <row r="9" spans="1:8">
      <c r="A9" s="12" t="s">
        <v>377</v>
      </c>
      <c r="B9" s="12" t="s">
        <v>28</v>
      </c>
      <c r="C9" s="10">
        <v>2013</v>
      </c>
      <c r="G9" s="12" t="s">
        <v>574</v>
      </c>
    </row>
    <row r="10" spans="1:8">
      <c r="A10" s="12" t="s">
        <v>378</v>
      </c>
      <c r="B10" s="12" t="s">
        <v>28</v>
      </c>
      <c r="C10" s="10">
        <v>2014</v>
      </c>
      <c r="G10" s="12" t="s">
        <v>575</v>
      </c>
    </row>
    <row r="11" spans="1:8">
      <c r="A11" s="12" t="s">
        <v>379</v>
      </c>
      <c r="B11" s="12" t="s">
        <v>28</v>
      </c>
      <c r="C11" s="10">
        <v>2015</v>
      </c>
      <c r="G11" s="12" t="s">
        <v>576</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08"/>
  <sheetViews>
    <sheetView tabSelected="1" topLeftCell="A4" zoomScaleNormal="100" workbookViewId="0">
      <selection activeCell="I23" sqref="I23"/>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customWidth="1"/>
    <col min="15" max="15" width="21.42578125" style="9" customWidth="1"/>
    <col min="16" max="16" width="22" style="9" customWidth="1"/>
    <col min="17" max="17" width="16.42578125" style="9"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66" t="s">
        <v>551</v>
      </c>
      <c r="D6" s="17"/>
      <c r="E6" s="9"/>
      <c r="T6" s="9"/>
      <c r="V6" s="8"/>
    </row>
    <row r="7" spans="2:22" ht="21" customHeight="1">
      <c r="B7" s="534"/>
      <c r="C7" s="17"/>
      <c r="D7" s="17"/>
      <c r="E7" s="9"/>
      <c r="T7" s="9"/>
      <c r="V7" s="8"/>
    </row>
    <row r="8" spans="2:22" ht="24.75" customHeight="1">
      <c r="B8" s="117" t="s">
        <v>239</v>
      </c>
      <c r="C8" s="189" t="s">
        <v>767</v>
      </c>
      <c r="D8" s="598"/>
      <c r="E8" s="9"/>
      <c r="T8" s="9"/>
      <c r="V8" s="8"/>
    </row>
    <row r="9" spans="2:22" ht="41.25" customHeight="1">
      <c r="B9" s="548" t="s">
        <v>520</v>
      </c>
      <c r="C9" s="544"/>
      <c r="D9" s="542"/>
      <c r="E9" s="542"/>
      <c r="F9" s="542"/>
      <c r="G9" s="542"/>
      <c r="H9" s="542"/>
      <c r="I9" s="542"/>
      <c r="J9" s="543"/>
      <c r="K9" s="543"/>
      <c r="L9" s="543"/>
      <c r="M9" s="18"/>
      <c r="T9" s="9"/>
      <c r="V9" s="8"/>
    </row>
    <row r="10" spans="2:22" ht="10.5" customHeight="1">
      <c r="B10" s="548"/>
      <c r="C10" s="544"/>
      <c r="D10" s="542"/>
      <c r="E10" s="542"/>
      <c r="F10" s="542"/>
      <c r="G10" s="542"/>
      <c r="H10" s="542"/>
      <c r="I10" s="542"/>
      <c r="J10" s="543"/>
      <c r="K10" s="543"/>
      <c r="L10" s="543"/>
      <c r="M10" s="18"/>
      <c r="T10" s="9"/>
      <c r="V10" s="8"/>
    </row>
    <row r="11" spans="2:22" s="546" customFormat="1" ht="26.25" customHeight="1">
      <c r="B11" s="565" t="s">
        <v>556</v>
      </c>
      <c r="C11" s="564"/>
      <c r="D11" s="564"/>
      <c r="E11" s="564"/>
      <c r="F11" s="564"/>
      <c r="G11" s="564"/>
      <c r="H11" s="564"/>
      <c r="T11" s="547"/>
      <c r="U11" s="547"/>
    </row>
    <row r="12" spans="2:22" s="32" customFormat="1" ht="18.75" customHeight="1">
      <c r="B12" s="541"/>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539" t="s">
        <v>749</v>
      </c>
      <c r="E14" s="130"/>
      <c r="F14" s="124" t="s">
        <v>548</v>
      </c>
      <c r="H14" s="539" t="s">
        <v>765</v>
      </c>
      <c r="J14" s="124" t="s">
        <v>515</v>
      </c>
      <c r="L14" s="132"/>
      <c r="N14" s="103"/>
      <c r="Q14" s="99"/>
      <c r="R14" s="96"/>
    </row>
    <row r="15" spans="2:22" ht="26.25" customHeight="1" thickBot="1">
      <c r="B15" s="124" t="s">
        <v>424</v>
      </c>
      <c r="C15" s="106"/>
      <c r="D15" s="539" t="s">
        <v>755</v>
      </c>
      <c r="F15" s="124" t="s">
        <v>414</v>
      </c>
      <c r="G15" s="127"/>
      <c r="H15" s="539" t="s">
        <v>757</v>
      </c>
      <c r="I15" s="17"/>
      <c r="J15" s="124" t="s">
        <v>516</v>
      </c>
      <c r="L15" s="132"/>
      <c r="M15" s="103"/>
      <c r="Q15" s="108"/>
      <c r="R15" s="96"/>
    </row>
    <row r="16" spans="2:22" ht="28.5" customHeight="1" thickBot="1">
      <c r="B16" s="124" t="s">
        <v>454</v>
      </c>
      <c r="C16" s="106"/>
      <c r="D16" s="540" t="s">
        <v>756</v>
      </c>
      <c r="E16" s="103"/>
      <c r="F16" s="124" t="s">
        <v>434</v>
      </c>
      <c r="G16" s="125"/>
      <c r="H16" s="540" t="s">
        <v>758</v>
      </c>
      <c r="I16" s="103"/>
      <c r="K16" s="195"/>
      <c r="L16" s="195"/>
      <c r="M16" s="195"/>
      <c r="N16" s="195"/>
      <c r="Q16" s="115"/>
      <c r="R16" s="96"/>
    </row>
    <row r="17" spans="1:21" ht="29.25" customHeight="1">
      <c r="B17" s="124" t="s">
        <v>421</v>
      </c>
      <c r="C17" s="106"/>
      <c r="D17" s="730">
        <v>564854</v>
      </c>
      <c r="E17" s="121"/>
      <c r="F17" s="736" t="s">
        <v>662</v>
      </c>
      <c r="G17" s="195"/>
      <c r="H17" s="828">
        <v>2</v>
      </c>
      <c r="I17" s="17"/>
      <c r="M17" s="195"/>
      <c r="N17" s="195"/>
      <c r="P17" s="99"/>
      <c r="Q17" s="99"/>
      <c r="R17" s="96"/>
    </row>
    <row r="18" spans="1:21" s="28" customFormat="1" ht="29.25" customHeight="1">
      <c r="B18" s="124"/>
      <c r="C18" s="731"/>
      <c r="D18" s="729"/>
      <c r="E18" s="732"/>
      <c r="F18" s="728"/>
      <c r="G18" s="733"/>
      <c r="H18" s="734"/>
      <c r="I18" s="163"/>
      <c r="M18" s="733"/>
      <c r="N18" s="733"/>
      <c r="P18" s="733"/>
      <c r="Q18" s="733"/>
      <c r="R18" s="735"/>
      <c r="T18" s="37"/>
      <c r="U18" s="37"/>
    </row>
    <row r="19" spans="1:21" ht="27.75" customHeight="1" thickBot="1">
      <c r="E19" s="9"/>
      <c r="F19" s="124" t="s">
        <v>435</v>
      </c>
      <c r="G19" s="600" t="s">
        <v>363</v>
      </c>
      <c r="H19" s="242">
        <f>SUM(R54,R57,R60,R63,R66,R69,R72,R75,R78,R81)</f>
        <v>1049584.1615295932</v>
      </c>
      <c r="I19" s="17"/>
      <c r="J19" s="115"/>
      <c r="K19" s="115"/>
      <c r="L19" s="115"/>
      <c r="M19" s="115"/>
      <c r="N19" s="115"/>
      <c r="P19" s="115"/>
      <c r="Q19" s="115"/>
      <c r="R19" s="96"/>
    </row>
    <row r="20" spans="1:21" ht="27.75" customHeight="1" thickBot="1">
      <c r="E20" s="9"/>
      <c r="F20" s="124" t="s">
        <v>436</v>
      </c>
      <c r="G20" s="600" t="s">
        <v>364</v>
      </c>
      <c r="H20" s="131">
        <f>-SUM(R55,R58,R61,R64,R67,R70,R73,R76,R79,R82)</f>
        <v>249364.05360459539</v>
      </c>
      <c r="I20" s="17"/>
      <c r="J20" s="115"/>
      <c r="P20" s="115"/>
      <c r="Q20" s="115"/>
      <c r="R20" s="96"/>
    </row>
    <row r="21" spans="1:21" ht="27.75" customHeight="1" thickBot="1">
      <c r="C21" s="32"/>
      <c r="D21" s="32"/>
      <c r="E21" s="32"/>
      <c r="F21" s="124" t="s">
        <v>408</v>
      </c>
      <c r="G21" s="600" t="s">
        <v>365</v>
      </c>
      <c r="H21" s="188">
        <f>R84</f>
        <v>56627.875627480375</v>
      </c>
      <c r="I21" s="103"/>
      <c r="P21" s="115"/>
      <c r="Q21" s="115"/>
      <c r="R21" s="96"/>
    </row>
    <row r="22" spans="1:21" ht="27.75" customHeight="1">
      <c r="C22" s="32"/>
      <c r="D22" s="32"/>
      <c r="E22" s="32"/>
      <c r="F22" s="124" t="s">
        <v>510</v>
      </c>
      <c r="G22" s="600" t="s">
        <v>449</v>
      </c>
      <c r="H22" s="188">
        <f>H19-H20+H21</f>
        <v>856847.98355247814</v>
      </c>
      <c r="I22" s="103"/>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129" customHeight="1">
      <c r="A26" s="28"/>
      <c r="B26" s="787" t="s">
        <v>669</v>
      </c>
      <c r="C26" s="787"/>
      <c r="D26" s="787"/>
      <c r="E26" s="787"/>
      <c r="F26" s="787"/>
      <c r="G26" s="787"/>
    </row>
    <row r="27" spans="1:21" ht="14.25" customHeight="1">
      <c r="A27" s="28"/>
      <c r="B27" s="545"/>
      <c r="C27" s="545"/>
      <c r="D27" s="535"/>
      <c r="E27" s="535"/>
      <c r="F27" s="535"/>
      <c r="G27" s="545"/>
    </row>
    <row r="28" spans="1:21" s="17" customFormat="1" ht="27" customHeight="1">
      <c r="B28" s="788" t="s">
        <v>507</v>
      </c>
      <c r="C28" s="789"/>
      <c r="D28" s="133" t="s">
        <v>41</v>
      </c>
      <c r="E28" s="134" t="s">
        <v>660</v>
      </c>
      <c r="F28" s="134" t="s">
        <v>408</v>
      </c>
      <c r="G28" s="135" t="s">
        <v>409</v>
      </c>
      <c r="T28" s="136"/>
      <c r="U28" s="136"/>
    </row>
    <row r="29" spans="1:21" ht="20.25" customHeight="1">
      <c r="B29" s="785" t="s">
        <v>29</v>
      </c>
      <c r="C29" s="786"/>
      <c r="D29" s="635" t="s">
        <v>27</v>
      </c>
      <c r="E29" s="138">
        <f>SUM(D54:D82)</f>
        <v>59215.232118954045</v>
      </c>
      <c r="F29" s="139">
        <f>D84</f>
        <v>3474.4715499175868</v>
      </c>
      <c r="G29" s="138">
        <f>E29+F29</f>
        <v>62689.703668871633</v>
      </c>
    </row>
    <row r="30" spans="1:21" ht="20.25" customHeight="1">
      <c r="B30" s="785" t="s">
        <v>371</v>
      </c>
      <c r="C30" s="786"/>
      <c r="D30" s="635" t="s">
        <v>27</v>
      </c>
      <c r="E30" s="140">
        <f>SUM(E54:E82)</f>
        <v>238372.24380341216</v>
      </c>
      <c r="F30" s="141">
        <f>E84</f>
        <v>16673.281599074031</v>
      </c>
      <c r="G30" s="140">
        <f>E30+F30</f>
        <v>255045.52540248618</v>
      </c>
    </row>
    <row r="31" spans="1:21" ht="20.25" customHeight="1">
      <c r="B31" s="785" t="s">
        <v>746</v>
      </c>
      <c r="C31" s="786"/>
      <c r="D31" s="635" t="s">
        <v>28</v>
      </c>
      <c r="E31" s="140">
        <f>SUM(F54:F82)</f>
        <v>367418.94938345469</v>
      </c>
      <c r="F31" s="141">
        <f>F84</f>
        <v>26005.812711165214</v>
      </c>
      <c r="G31" s="140">
        <f>E31+F31</f>
        <v>393424.76209461992</v>
      </c>
    </row>
    <row r="32" spans="1:21" ht="20.25" customHeight="1">
      <c r="B32" s="785" t="s">
        <v>747</v>
      </c>
      <c r="C32" s="786"/>
      <c r="D32" s="635" t="s">
        <v>28</v>
      </c>
      <c r="E32" s="140">
        <f>SUM(G54:G82)</f>
        <v>135213.68261917672</v>
      </c>
      <c r="F32" s="141">
        <f>G84</f>
        <v>10474.309767323546</v>
      </c>
      <c r="G32" s="140">
        <f>E32+F32</f>
        <v>145687.99238650026</v>
      </c>
    </row>
    <row r="33" spans="2:22" ht="20.25" customHeight="1">
      <c r="B33" s="785"/>
      <c r="C33" s="786"/>
      <c r="D33" s="635"/>
      <c r="E33" s="140">
        <f>SUM(H54:H82)</f>
        <v>0</v>
      </c>
      <c r="F33" s="141">
        <f>H84</f>
        <v>0</v>
      </c>
      <c r="G33" s="140">
        <f>E33+F33</f>
        <v>0</v>
      </c>
    </row>
    <row r="34" spans="2:22" ht="20.25" customHeight="1">
      <c r="B34" s="785"/>
      <c r="C34" s="786"/>
      <c r="D34" s="635"/>
      <c r="E34" s="140">
        <f>SUM(I54:I82)</f>
        <v>0</v>
      </c>
      <c r="F34" s="141">
        <f>I84</f>
        <v>0</v>
      </c>
      <c r="G34" s="140">
        <f t="shared" ref="G34" si="0">E34+F34</f>
        <v>0</v>
      </c>
    </row>
    <row r="35" spans="2:22" ht="20.25" customHeight="1">
      <c r="B35" s="785"/>
      <c r="C35" s="786"/>
      <c r="D35" s="635"/>
      <c r="E35" s="140">
        <f>SUM(J54:J82)</f>
        <v>0</v>
      </c>
      <c r="F35" s="141">
        <f>J84</f>
        <v>0</v>
      </c>
      <c r="G35" s="140">
        <f>E35+F35</f>
        <v>0</v>
      </c>
    </row>
    <row r="36" spans="2:22" ht="20.25" customHeight="1">
      <c r="B36" s="785"/>
      <c r="C36" s="786"/>
      <c r="D36" s="635"/>
      <c r="E36" s="140">
        <f>SUM(K54:K82)</f>
        <v>0</v>
      </c>
      <c r="F36" s="141">
        <f>K84</f>
        <v>0</v>
      </c>
      <c r="G36" s="140">
        <f t="shared" ref="G36:G39" si="1">E36+F36</f>
        <v>0</v>
      </c>
    </row>
    <row r="37" spans="2:22" ht="20.25" customHeight="1">
      <c r="B37" s="785"/>
      <c r="C37" s="786"/>
      <c r="D37" s="635"/>
      <c r="E37" s="140">
        <f>SUM(L54:L82)</f>
        <v>0</v>
      </c>
      <c r="F37" s="141">
        <f>L84</f>
        <v>0</v>
      </c>
      <c r="G37" s="140">
        <f t="shared" si="1"/>
        <v>0</v>
      </c>
    </row>
    <row r="38" spans="2:22" ht="20.25" customHeight="1">
      <c r="B38" s="785"/>
      <c r="C38" s="786"/>
      <c r="D38" s="635"/>
      <c r="E38" s="140">
        <f>SUM(M54:M82)</f>
        <v>0</v>
      </c>
      <c r="F38" s="141">
        <f>M84</f>
        <v>0</v>
      </c>
      <c r="G38" s="140">
        <f t="shared" si="1"/>
        <v>0</v>
      </c>
    </row>
    <row r="39" spans="2:22" ht="20.25" customHeight="1">
      <c r="B39" s="785"/>
      <c r="C39" s="786"/>
      <c r="D39" s="635"/>
      <c r="E39" s="140">
        <f>SUM(N54:N82)</f>
        <v>0</v>
      </c>
      <c r="F39" s="141">
        <f>N84</f>
        <v>0</v>
      </c>
      <c r="G39" s="140">
        <f t="shared" si="1"/>
        <v>0</v>
      </c>
    </row>
    <row r="40" spans="2:22" ht="20.25" customHeight="1">
      <c r="B40" s="785"/>
      <c r="C40" s="786"/>
      <c r="D40" s="635"/>
      <c r="E40" s="140">
        <f>SUM(O54:O82)</f>
        <v>0</v>
      </c>
      <c r="F40" s="141">
        <f>O84</f>
        <v>0</v>
      </c>
      <c r="G40" s="140">
        <f>E40+F40</f>
        <v>0</v>
      </c>
    </row>
    <row r="41" spans="2:22" ht="20.25" customHeight="1">
      <c r="B41" s="785"/>
      <c r="C41" s="786"/>
      <c r="D41" s="635"/>
      <c r="E41" s="140">
        <f>SUM(P54:P82)</f>
        <v>0</v>
      </c>
      <c r="F41" s="141">
        <f>P84</f>
        <v>0</v>
      </c>
      <c r="G41" s="140">
        <f>E41+F41</f>
        <v>0</v>
      </c>
    </row>
    <row r="42" spans="2:22" ht="20.25" customHeight="1">
      <c r="B42" s="785"/>
      <c r="C42" s="786"/>
      <c r="D42" s="636"/>
      <c r="E42" s="142">
        <f>SUM(Q54:Q82)</f>
        <v>0</v>
      </c>
      <c r="F42" s="143">
        <f>Q84</f>
        <v>0</v>
      </c>
      <c r="G42" s="142">
        <f>E42+F42</f>
        <v>0</v>
      </c>
    </row>
    <row r="43" spans="2:22" s="8" customFormat="1" ht="21" customHeight="1">
      <c r="B43" s="790" t="s">
        <v>26</v>
      </c>
      <c r="C43" s="791"/>
      <c r="D43" s="137"/>
      <c r="E43" s="144">
        <f>SUM(E29:E42)</f>
        <v>800220.10792499757</v>
      </c>
      <c r="F43" s="144">
        <f>SUM(F29:F42)</f>
        <v>56627.875627480375</v>
      </c>
      <c r="G43" s="144">
        <f>SUM(G29:G42)</f>
        <v>856847.9835524779</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94"/>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787" t="s">
        <v>603</v>
      </c>
      <c r="C48" s="787"/>
      <c r="D48" s="787"/>
      <c r="E48" s="787"/>
      <c r="F48" s="787"/>
      <c r="G48" s="787"/>
      <c r="H48" s="787"/>
      <c r="I48" s="787"/>
      <c r="J48" s="787"/>
      <c r="K48" s="787"/>
      <c r="L48" s="787"/>
      <c r="M48" s="614"/>
      <c r="N48" s="105"/>
      <c r="O48" s="105"/>
      <c r="P48" s="105"/>
      <c r="Q48" s="105"/>
      <c r="R48" s="105"/>
      <c r="T48" s="37"/>
      <c r="U48" s="19"/>
      <c r="V48" s="38"/>
    </row>
    <row r="49" spans="2:22" s="28" customFormat="1" ht="41.1" customHeight="1">
      <c r="B49" s="787" t="s">
        <v>562</v>
      </c>
      <c r="C49" s="787"/>
      <c r="D49" s="787"/>
      <c r="E49" s="787"/>
      <c r="F49" s="787"/>
      <c r="G49" s="787"/>
      <c r="H49" s="787"/>
      <c r="I49" s="787"/>
      <c r="J49" s="787"/>
      <c r="K49" s="787"/>
      <c r="L49" s="787"/>
      <c r="M49" s="614"/>
      <c r="N49" s="105"/>
      <c r="O49" s="105"/>
      <c r="P49" s="105"/>
      <c r="Q49" s="105"/>
      <c r="R49" s="105"/>
      <c r="T49" s="37"/>
      <c r="U49" s="19"/>
      <c r="V49" s="38"/>
    </row>
    <row r="50" spans="2:22" s="28" customFormat="1" ht="18" customHeight="1">
      <c r="B50" s="787" t="s">
        <v>668</v>
      </c>
      <c r="C50" s="787"/>
      <c r="D50" s="787"/>
      <c r="E50" s="787"/>
      <c r="F50" s="787"/>
      <c r="G50" s="787"/>
      <c r="H50" s="787"/>
      <c r="I50" s="787"/>
      <c r="J50" s="787"/>
      <c r="K50" s="787"/>
      <c r="L50" s="787"/>
      <c r="M50" s="614"/>
      <c r="N50" s="105"/>
      <c r="O50" s="105"/>
      <c r="P50" s="105"/>
      <c r="Q50" s="105"/>
      <c r="R50" s="105"/>
      <c r="T50" s="37"/>
      <c r="U50" s="19"/>
      <c r="V50" s="38"/>
    </row>
    <row r="51" spans="2:22" ht="15" customHeight="1">
      <c r="B51" s="610"/>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GS 50 to 999 kW</v>
      </c>
      <c r="G52" s="135" t="str">
        <f>IF($B32&lt;&gt;"",$B32,"")</f>
        <v>GS&gt;1000 kW</v>
      </c>
      <c r="H52" s="135" t="str">
        <f>IF($B33&lt;&gt;"",$B33,"")</f>
        <v/>
      </c>
      <c r="I52" s="135" t="str">
        <f>IF($B34&lt;&gt;"",$B34,"")</f>
        <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72"/>
      <c r="C53" s="573"/>
      <c r="D53" s="573" t="str">
        <f>D29</f>
        <v>kWh</v>
      </c>
      <c r="E53" s="573" t="str">
        <f>D30</f>
        <v>kWh</v>
      </c>
      <c r="F53" s="573" t="str">
        <f>D31</f>
        <v>kW</v>
      </c>
      <c r="G53" s="573" t="str">
        <f>D32</f>
        <v>kW</v>
      </c>
      <c r="H53" s="573">
        <f>D33</f>
        <v>0</v>
      </c>
      <c r="I53" s="573">
        <f>D34</f>
        <v>0</v>
      </c>
      <c r="J53" s="573">
        <f>D35</f>
        <v>0</v>
      </c>
      <c r="K53" s="573">
        <f>D36</f>
        <v>0</v>
      </c>
      <c r="L53" s="573">
        <f>D37</f>
        <v>0</v>
      </c>
      <c r="M53" s="573">
        <f>D38</f>
        <v>0</v>
      </c>
      <c r="N53" s="573">
        <f>D39</f>
        <v>0</v>
      </c>
      <c r="O53" s="573">
        <f>D40</f>
        <v>0</v>
      </c>
      <c r="P53" s="573">
        <f>D41</f>
        <v>0</v>
      </c>
      <c r="Q53" s="573">
        <f>D42</f>
        <v>0</v>
      </c>
      <c r="R53" s="574"/>
      <c r="U53" s="147"/>
    </row>
    <row r="54" spans="2:22" s="17" customFormat="1">
      <c r="B54" s="148" t="s">
        <v>142</v>
      </c>
      <c r="C54" s="149"/>
      <c r="D54" s="150">
        <f>'4.  2011-2014 LRAM'!Y131</f>
        <v>8334.8330953950026</v>
      </c>
      <c r="E54" s="150">
        <f>'4.  2011-2014 LRAM'!Z131</f>
        <v>6932.5780006744026</v>
      </c>
      <c r="F54" s="150">
        <f>'4.  2011-2014 LRAM'!AA131</f>
        <v>18592.721791923104</v>
      </c>
      <c r="G54" s="150">
        <f>'4.  2011-2014 LRAM'!AB131</f>
        <v>3979.9025958259408</v>
      </c>
      <c r="H54" s="150">
        <f>'4.  2011-2014 LRAM'!AC131</f>
        <v>0</v>
      </c>
      <c r="I54" s="150">
        <f>'4.  2011-2014 LRAM'!AD131</f>
        <v>0</v>
      </c>
      <c r="J54" s="150">
        <f>'4.  2011-2014 LRAM'!AE131</f>
        <v>0</v>
      </c>
      <c r="K54" s="150">
        <f>'4.  2011-2014 LRAM'!AF131</f>
        <v>0</v>
      </c>
      <c r="L54" s="150">
        <f>'4.  2011-2014 LRAM'!AG131</f>
        <v>0</v>
      </c>
      <c r="M54" s="150">
        <f>'4.  2011-2014 LRAM'!AH131</f>
        <v>0</v>
      </c>
      <c r="N54" s="150">
        <f>'4.  2011-2014 LRAM'!AI131</f>
        <v>0</v>
      </c>
      <c r="O54" s="150">
        <f>'4.  2011-2014 LRAM'!AJ131</f>
        <v>0</v>
      </c>
      <c r="P54" s="150">
        <f>'4.  2011-2014 LRAM'!AK131</f>
        <v>0</v>
      </c>
      <c r="Q54" s="150">
        <f>'4.  2011-2014 LRAM'!AL131</f>
        <v>0</v>
      </c>
      <c r="R54" s="151">
        <f>SUM(D54:Q54)</f>
        <v>37840.035483818458</v>
      </c>
      <c r="U54" s="152"/>
      <c r="V54" s="153"/>
    </row>
    <row r="55" spans="2:22" s="17" customFormat="1">
      <c r="B55" s="154" t="s">
        <v>35</v>
      </c>
      <c r="C55" s="155"/>
      <c r="D55" s="156">
        <f>-'4.  2011-2014 LRAM'!Y132</f>
        <v>-21036.855463326756</v>
      </c>
      <c r="E55" s="156">
        <f>-'4.  2011-2014 LRAM'!Z132</f>
        <v>-5344.5352486778011</v>
      </c>
      <c r="F55" s="156">
        <f>-'4.  2011-2014 LRAM'!AA132</f>
        <v>-3656.7506502898868</v>
      </c>
      <c r="G55" s="156">
        <f>-'4.  2011-2014 LRAM'!AB132</f>
        <v>0</v>
      </c>
      <c r="H55" s="156">
        <f>-'4.  2011-2014 LRAM'!AC132</f>
        <v>0</v>
      </c>
      <c r="I55" s="156">
        <f>-'4.  2011-2014 LRAM'!AD132</f>
        <v>0</v>
      </c>
      <c r="J55" s="156">
        <f>-'4.  2011-2014 LRAM'!AE132</f>
        <v>0</v>
      </c>
      <c r="K55" s="156">
        <f>-'4.  2011-2014 LRAM'!AF132</f>
        <v>0</v>
      </c>
      <c r="L55" s="156">
        <f>-'4.  2011-2014 LRAM'!AG132</f>
        <v>0</v>
      </c>
      <c r="M55" s="156">
        <f>-'4.  2011-2014 LRAM'!AH132</f>
        <v>0</v>
      </c>
      <c r="N55" s="156">
        <f>-'4.  2011-2014 LRAM'!AI132</f>
        <v>0</v>
      </c>
      <c r="O55" s="156">
        <f>-'4.  2011-2014 LRAM'!AJ132</f>
        <v>0</v>
      </c>
      <c r="P55" s="156">
        <f>-'4.  2011-2014 LRAM'!AK132</f>
        <v>0</v>
      </c>
      <c r="Q55" s="156">
        <f>-'4.  2011-2014 LRAM'!AL132</f>
        <v>0</v>
      </c>
      <c r="R55" s="157">
        <f>SUM(D55:Q55)</f>
        <v>-30038.141362294442</v>
      </c>
      <c r="S55" s="158"/>
      <c r="T55" s="136"/>
      <c r="U55" s="159"/>
      <c r="V55" s="153"/>
    </row>
    <row r="56" spans="2:22" s="136" customFormat="1">
      <c r="B56" s="622" t="s">
        <v>67</v>
      </c>
      <c r="C56" s="618"/>
      <c r="D56" s="160"/>
      <c r="E56" s="160"/>
      <c r="F56" s="160"/>
      <c r="G56" s="160"/>
      <c r="H56" s="160"/>
      <c r="I56" s="160"/>
      <c r="J56" s="160"/>
      <c r="K56" s="161"/>
      <c r="L56" s="161"/>
      <c r="M56" s="161"/>
      <c r="N56" s="161"/>
      <c r="O56" s="161"/>
      <c r="P56" s="161"/>
      <c r="Q56" s="161"/>
      <c r="R56" s="162"/>
      <c r="U56" s="159"/>
      <c r="V56" s="153"/>
    </row>
    <row r="57" spans="2:22" s="17" customFormat="1">
      <c r="B57" s="154" t="s">
        <v>143</v>
      </c>
      <c r="C57" s="155"/>
      <c r="D57" s="156">
        <f>'4.  2011-2014 LRAM'!Y261</f>
        <v>15457.053887891019</v>
      </c>
      <c r="E57" s="156">
        <f>'4.  2011-2014 LRAM'!Z261</f>
        <v>13688.435509405106</v>
      </c>
      <c r="F57" s="156">
        <f>'4.  2011-2014 LRAM'!AA261</f>
        <v>22551.16913146454</v>
      </c>
      <c r="G57" s="156">
        <f>'4.  2011-2014 LRAM'!AB261</f>
        <v>7753.828644250194</v>
      </c>
      <c r="H57" s="156">
        <f>'4.  2011-2014 LRAM'!AC261</f>
        <v>0</v>
      </c>
      <c r="I57" s="156">
        <f>'4.  2011-2014 LRAM'!AD261</f>
        <v>0</v>
      </c>
      <c r="J57" s="156">
        <f>'4.  2011-2014 LRAM'!AE261</f>
        <v>0</v>
      </c>
      <c r="K57" s="156">
        <f>'4.  2011-2014 LRAM'!AF261</f>
        <v>0</v>
      </c>
      <c r="L57" s="156">
        <f>'4.  2011-2014 LRAM'!AG261</f>
        <v>0</v>
      </c>
      <c r="M57" s="156">
        <f>'4.  2011-2014 LRAM'!AH261</f>
        <v>0</v>
      </c>
      <c r="N57" s="156">
        <f>'4.  2011-2014 LRAM'!AI261</f>
        <v>0</v>
      </c>
      <c r="O57" s="156">
        <f>'4.  2011-2014 LRAM'!AJ261</f>
        <v>0</v>
      </c>
      <c r="P57" s="156">
        <f>'4.  2011-2014 LRAM'!AK261</f>
        <v>0</v>
      </c>
      <c r="Q57" s="156">
        <f>'4.  2011-2014 LRAM'!AL261</f>
        <v>0</v>
      </c>
      <c r="R57" s="157">
        <f>SUM(D57:Q57)</f>
        <v>59450.487173010857</v>
      </c>
      <c r="U57" s="152"/>
      <c r="V57" s="153"/>
    </row>
    <row r="58" spans="2:22" s="17" customFormat="1">
      <c r="B58" s="154" t="s">
        <v>36</v>
      </c>
      <c r="C58" s="155"/>
      <c r="D58" s="156">
        <f>-'4.  2011-2014 LRAM'!Y262</f>
        <v>-22043.403571619903</v>
      </c>
      <c r="E58" s="156">
        <f>-'4.  2011-2014 LRAM'!Z262</f>
        <v>-5621.6592986092428</v>
      </c>
      <c r="F58" s="156">
        <f>-'4.  2011-2014 LRAM'!AA262</f>
        <v>-4017.1104088796756</v>
      </c>
      <c r="G58" s="156">
        <f>-'4.  2011-2014 LRAM'!AB262</f>
        <v>0</v>
      </c>
      <c r="H58" s="156">
        <f>-'4.  2011-2014 LRAM'!AC262</f>
        <v>0</v>
      </c>
      <c r="I58" s="156">
        <f>-'4.  2011-2014 LRAM'!AD262</f>
        <v>0</v>
      </c>
      <c r="J58" s="156">
        <f>-'4.  2011-2014 LRAM'!AE262</f>
        <v>0</v>
      </c>
      <c r="K58" s="156">
        <f>-'4.  2011-2014 LRAM'!AF262</f>
        <v>0</v>
      </c>
      <c r="L58" s="156">
        <f>-'4.  2011-2014 LRAM'!AG262</f>
        <v>0</v>
      </c>
      <c r="M58" s="156">
        <f>-'4.  2011-2014 LRAM'!AH262</f>
        <v>0</v>
      </c>
      <c r="N58" s="156">
        <f>-'4.  2011-2014 LRAM'!AI262</f>
        <v>0</v>
      </c>
      <c r="O58" s="156">
        <f>-'4.  2011-2014 LRAM'!AJ262</f>
        <v>0</v>
      </c>
      <c r="P58" s="156">
        <f>-'4.  2011-2014 LRAM'!AK262</f>
        <v>0</v>
      </c>
      <c r="Q58" s="156">
        <f>-'4.  2011-2014 LRAM'!AL262</f>
        <v>0</v>
      </c>
      <c r="R58" s="157">
        <f>SUM(D58:Q58)</f>
        <v>-31682.173279108822</v>
      </c>
      <c r="S58" s="158"/>
      <c r="U58" s="152"/>
      <c r="V58" s="153"/>
    </row>
    <row r="59" spans="2:22" s="136" customFormat="1">
      <c r="B59" s="622" t="s">
        <v>67</v>
      </c>
      <c r="C59" s="618"/>
      <c r="D59" s="160"/>
      <c r="E59" s="160"/>
      <c r="F59" s="160"/>
      <c r="G59" s="160"/>
      <c r="H59" s="160"/>
      <c r="I59" s="160"/>
      <c r="J59" s="160"/>
      <c r="K59" s="161"/>
      <c r="L59" s="161"/>
      <c r="M59" s="161"/>
      <c r="N59" s="161"/>
      <c r="O59" s="161"/>
      <c r="P59" s="161"/>
      <c r="Q59" s="161"/>
      <c r="R59" s="162"/>
      <c r="U59" s="159"/>
      <c r="V59" s="153"/>
    </row>
    <row r="60" spans="2:22" s="163" customFormat="1">
      <c r="B60" s="154" t="s">
        <v>38</v>
      </c>
      <c r="C60" s="155"/>
      <c r="D60" s="156">
        <f>'4.  2011-2014 LRAM'!Y391</f>
        <v>21658.097472033638</v>
      </c>
      <c r="E60" s="156">
        <f>'4.  2011-2014 LRAM'!Z391</f>
        <v>21226.226321833441</v>
      </c>
      <c r="F60" s="156">
        <f>'4.  2011-2014 LRAM'!AA391</f>
        <v>26439.654738842888</v>
      </c>
      <c r="G60" s="156">
        <f>'4.  2011-2014 LRAM'!AB391</f>
        <v>15811.429256380236</v>
      </c>
      <c r="H60" s="156">
        <f>'4.  2011-2014 LRAM'!AC391</f>
        <v>0</v>
      </c>
      <c r="I60" s="156">
        <f>'4.  2011-2014 LRAM'!AD391</f>
        <v>0</v>
      </c>
      <c r="J60" s="156">
        <f>'4.  2011-2014 LRAM'!AE391</f>
        <v>0</v>
      </c>
      <c r="K60" s="156">
        <f>'4.  2011-2014 LRAM'!AF391</f>
        <v>0</v>
      </c>
      <c r="L60" s="156">
        <f>'4.  2011-2014 LRAM'!AG391</f>
        <v>0</v>
      </c>
      <c r="M60" s="156">
        <f>'4.  2011-2014 LRAM'!AH391</f>
        <v>0</v>
      </c>
      <c r="N60" s="156">
        <f>'4.  2011-2014 LRAM'!AI391</f>
        <v>0</v>
      </c>
      <c r="O60" s="156">
        <f>'4.  2011-2014 LRAM'!AJ391</f>
        <v>0</v>
      </c>
      <c r="P60" s="156">
        <f>'4.  2011-2014 LRAM'!AK391</f>
        <v>0</v>
      </c>
      <c r="Q60" s="156">
        <f>'4.  2011-2014 LRAM'!AL391</f>
        <v>0</v>
      </c>
      <c r="R60" s="157">
        <f>SUM(D60:Q60)</f>
        <v>85135.407789090197</v>
      </c>
      <c r="U60" s="152"/>
      <c r="V60" s="153"/>
    </row>
    <row r="61" spans="2:22" s="163" customFormat="1">
      <c r="B61" s="154" t="s">
        <v>37</v>
      </c>
      <c r="C61" s="155"/>
      <c r="D61" s="156">
        <f>-'4.  2011-2014 LRAM'!Y392</f>
        <v>-22144.058382449217</v>
      </c>
      <c r="E61" s="156">
        <f>-'4.  2011-2014 LRAM'!Z392</f>
        <v>-5661.2484485994482</v>
      </c>
      <c r="F61" s="156">
        <f>-'4.  2011-2014 LRAM'!AA392</f>
        <v>-3872.3659058461108</v>
      </c>
      <c r="G61" s="156">
        <f>-'4.  2011-2014 LRAM'!AB392</f>
        <v>0</v>
      </c>
      <c r="H61" s="156">
        <f>-'4.  2011-2014 LRAM'!AC392</f>
        <v>0</v>
      </c>
      <c r="I61" s="156">
        <f>-'4.  2011-2014 LRAM'!AD392</f>
        <v>0</v>
      </c>
      <c r="J61" s="156">
        <f>-'4.  2011-2014 LRAM'!AE392</f>
        <v>0</v>
      </c>
      <c r="K61" s="156">
        <f>-'4.  2011-2014 LRAM'!AF392</f>
        <v>0</v>
      </c>
      <c r="L61" s="156">
        <f>-'4.  2011-2014 LRAM'!AG392</f>
        <v>0</v>
      </c>
      <c r="M61" s="156">
        <f>-'4.  2011-2014 LRAM'!AH392</f>
        <v>0</v>
      </c>
      <c r="N61" s="156">
        <f>-'4.  2011-2014 LRAM'!AI392</f>
        <v>0</v>
      </c>
      <c r="O61" s="156">
        <f>-'4.  2011-2014 LRAM'!AJ392</f>
        <v>0</v>
      </c>
      <c r="P61" s="156">
        <f>-'4.  2011-2014 LRAM'!AK392</f>
        <v>0</v>
      </c>
      <c r="Q61" s="156">
        <f>-'4.  2011-2014 LRAM'!AL392</f>
        <v>0</v>
      </c>
      <c r="R61" s="157">
        <f>SUM(D61:Q61)</f>
        <v>-31677.672736894776</v>
      </c>
      <c r="S61" s="158"/>
      <c r="U61" s="152"/>
      <c r="V61" s="153"/>
    </row>
    <row r="62" spans="2:22" s="136" customFormat="1">
      <c r="B62" s="622" t="s">
        <v>67</v>
      </c>
      <c r="C62" s="618"/>
      <c r="D62" s="160"/>
      <c r="E62" s="160"/>
      <c r="F62" s="160"/>
      <c r="G62" s="160"/>
      <c r="H62" s="160"/>
      <c r="I62" s="160"/>
      <c r="J62" s="160"/>
      <c r="K62" s="161"/>
      <c r="L62" s="161"/>
      <c r="M62" s="161"/>
      <c r="N62" s="161"/>
      <c r="O62" s="161"/>
      <c r="P62" s="161"/>
      <c r="Q62" s="161"/>
      <c r="R62" s="162"/>
      <c r="U62" s="159"/>
      <c r="V62" s="153"/>
    </row>
    <row r="63" spans="2:22" s="163" customFormat="1">
      <c r="B63" s="154" t="s">
        <v>40</v>
      </c>
      <c r="C63" s="155"/>
      <c r="D63" s="156">
        <f>'4.  2011-2014 LRAM'!Y521</f>
        <v>36435.654542017852</v>
      </c>
      <c r="E63" s="156">
        <f>'4.  2011-2014 LRAM'!Z521</f>
        <v>35658.66756799737</v>
      </c>
      <c r="F63" s="156">
        <f>'4.  2011-2014 LRAM'!AA521</f>
        <v>40730.745598955589</v>
      </c>
      <c r="G63" s="156">
        <f>'4.  2011-2014 LRAM'!AB521</f>
        <v>17733.805404984872</v>
      </c>
      <c r="H63" s="156">
        <f>'4.  2011-2014 LRAM'!AC521</f>
        <v>0</v>
      </c>
      <c r="I63" s="156">
        <f>'4.  2011-2014 LRAM'!AD521</f>
        <v>0</v>
      </c>
      <c r="J63" s="156">
        <f>'4.  2011-2014 LRAM'!AE521</f>
        <v>0</v>
      </c>
      <c r="K63" s="156">
        <f>'4.  2011-2014 LRAM'!AF521</f>
        <v>0</v>
      </c>
      <c r="L63" s="156">
        <f>'4.  2011-2014 LRAM'!AG521</f>
        <v>0</v>
      </c>
      <c r="M63" s="156">
        <f>'4.  2011-2014 LRAM'!AH521</f>
        <v>0</v>
      </c>
      <c r="N63" s="156">
        <f>'4.  2011-2014 LRAM'!AI521</f>
        <v>0</v>
      </c>
      <c r="O63" s="156">
        <f>'4.  2011-2014 LRAM'!AJ521</f>
        <v>0</v>
      </c>
      <c r="P63" s="156">
        <f>'4.  2011-2014 LRAM'!AK521</f>
        <v>0</v>
      </c>
      <c r="Q63" s="156">
        <f>'4.  2011-2014 LRAM'!AL521</f>
        <v>0</v>
      </c>
      <c r="R63" s="157">
        <f>SUM(D63:Q63)</f>
        <v>130558.87311395569</v>
      </c>
      <c r="U63" s="152"/>
      <c r="V63" s="153"/>
    </row>
    <row r="64" spans="2:22" s="163" customFormat="1">
      <c r="B64" s="154" t="s">
        <v>39</v>
      </c>
      <c r="C64" s="155"/>
      <c r="D64" s="156">
        <f>-'4.  2011-2014 LRAM'!Y522</f>
        <v>-22244.713193278534</v>
      </c>
      <c r="E64" s="156">
        <f>-'4.  2011-2014 LRAM'!Z522</f>
        <v>-5700.8375985896537</v>
      </c>
      <c r="F64" s="156">
        <f>-'4.  2011-2014 LRAM'!AA522</f>
        <v>-3856.450016508395</v>
      </c>
      <c r="G64" s="156">
        <f>-'4.  2011-2014 LRAM'!AB522</f>
        <v>0</v>
      </c>
      <c r="H64" s="156">
        <f>-'4.  2011-2014 LRAM'!AC522</f>
        <v>0</v>
      </c>
      <c r="I64" s="156">
        <f>-'4.  2011-2014 LRAM'!AD522</f>
        <v>0</v>
      </c>
      <c r="J64" s="156">
        <f>-'4.  2011-2014 LRAM'!AE522</f>
        <v>0</v>
      </c>
      <c r="K64" s="156">
        <f>-'4.  2011-2014 LRAM'!AF522</f>
        <v>0</v>
      </c>
      <c r="L64" s="156">
        <f>-'4.  2011-2014 LRAM'!AG522</f>
        <v>0</v>
      </c>
      <c r="M64" s="156">
        <f>-'4.  2011-2014 LRAM'!AH522</f>
        <v>0</v>
      </c>
      <c r="N64" s="156">
        <f>-'4.  2011-2014 LRAM'!AI522</f>
        <v>0</v>
      </c>
      <c r="O64" s="156">
        <f>-'4.  2011-2014 LRAM'!AJ522</f>
        <v>0</v>
      </c>
      <c r="P64" s="156">
        <f>-'4.  2011-2014 LRAM'!AK522</f>
        <v>0</v>
      </c>
      <c r="Q64" s="156">
        <f>-'4.  2011-2014 LRAM'!AL522</f>
        <v>0</v>
      </c>
      <c r="R64" s="157">
        <f>SUM(D64:Q64)</f>
        <v>-31802.000808376582</v>
      </c>
      <c r="S64" s="158"/>
      <c r="U64" s="152"/>
      <c r="V64" s="153"/>
    </row>
    <row r="65" spans="2:22" s="136" customFormat="1">
      <c r="B65" s="622" t="s">
        <v>67</v>
      </c>
      <c r="C65" s="618"/>
      <c r="D65" s="160"/>
      <c r="E65" s="160"/>
      <c r="F65" s="160"/>
      <c r="G65" s="160"/>
      <c r="H65" s="160"/>
      <c r="I65" s="160"/>
      <c r="J65" s="160"/>
      <c r="K65" s="161"/>
      <c r="L65" s="161"/>
      <c r="M65" s="161"/>
      <c r="N65" s="161"/>
      <c r="O65" s="161"/>
      <c r="P65" s="161"/>
      <c r="Q65" s="161"/>
      <c r="R65" s="162"/>
      <c r="U65" s="159"/>
      <c r="V65" s="153"/>
    </row>
    <row r="66" spans="2:22" s="163" customFormat="1">
      <c r="B66" s="154" t="s">
        <v>94</v>
      </c>
      <c r="C66" s="532"/>
      <c r="D66" s="164">
        <f>'5.  2015-2020 LRAM'!Y204</f>
        <v>47073.62762664989</v>
      </c>
      <c r="E66" s="164">
        <f>'5.  2015-2020 LRAM'!Z204</f>
        <v>43907.60592616543</v>
      </c>
      <c r="F66" s="164">
        <f>'5.  2015-2020 LRAM'!AA204</f>
        <v>52896.307073357049</v>
      </c>
      <c r="G66" s="164">
        <f>'5.  2015-2020 LRAM'!AB204</f>
        <v>18185.689569014092</v>
      </c>
      <c r="H66" s="164">
        <f>'5.  2015-2020 LRAM'!AC204</f>
        <v>0</v>
      </c>
      <c r="I66" s="164">
        <f>'5.  2015-2020 LRAM'!AD204</f>
        <v>0</v>
      </c>
      <c r="J66" s="164">
        <f>'5.  2015-2020 LRAM'!AE204</f>
        <v>0</v>
      </c>
      <c r="K66" s="164">
        <f>'5.  2015-2020 LRAM'!AF204</f>
        <v>0</v>
      </c>
      <c r="L66" s="164">
        <f>'5.  2015-2020 LRAM'!AG204</f>
        <v>0</v>
      </c>
      <c r="M66" s="164">
        <f>'5.  2015-2020 LRAM'!AH204</f>
        <v>0</v>
      </c>
      <c r="N66" s="164">
        <f>'5.  2015-2020 LRAM'!AI204</f>
        <v>0</v>
      </c>
      <c r="O66" s="164">
        <f>'5.  2015-2020 LRAM'!AJ204</f>
        <v>0</v>
      </c>
      <c r="P66" s="164">
        <f>'5.  2015-2020 LRAM'!AK204</f>
        <v>0</v>
      </c>
      <c r="Q66" s="164">
        <f>'5.  2015-2020 LRAM'!AL204</f>
        <v>0</v>
      </c>
      <c r="R66" s="157">
        <f>SUM(D66:Q66)</f>
        <v>162063.23019518648</v>
      </c>
      <c r="U66" s="152"/>
      <c r="V66" s="153"/>
    </row>
    <row r="67" spans="2:22" s="163" customFormat="1">
      <c r="B67" s="154" t="s">
        <v>93</v>
      </c>
      <c r="C67" s="155"/>
      <c r="D67" s="164">
        <f>-'5.  2015-2020 LRAM'!Y205</f>
        <v>-22244.713193278534</v>
      </c>
      <c r="E67" s="164">
        <f>-'5.  2015-2020 LRAM'!Z205</f>
        <v>-5700.8375985896537</v>
      </c>
      <c r="F67" s="164">
        <f>-'5.  2015-2020 LRAM'!AA205</f>
        <v>-3844.5881744548146</v>
      </c>
      <c r="G67" s="164">
        <f>-'5.  2015-2020 LRAM'!AB205</f>
        <v>0</v>
      </c>
      <c r="H67" s="164">
        <f>-'5.  2015-2020 LRAM'!AC205</f>
        <v>0</v>
      </c>
      <c r="I67" s="164">
        <f>-'5.  2015-2020 LRAM'!AD205</f>
        <v>0</v>
      </c>
      <c r="J67" s="164">
        <f>-'5.  2015-2020 LRAM'!AE205</f>
        <v>0</v>
      </c>
      <c r="K67" s="164">
        <f>-'5.  2015-2020 LRAM'!AF205</f>
        <v>0</v>
      </c>
      <c r="L67" s="164">
        <f>-'5.  2015-2020 LRAM'!AG205</f>
        <v>0</v>
      </c>
      <c r="M67" s="164">
        <f>-'5.  2015-2020 LRAM'!AH205</f>
        <v>0</v>
      </c>
      <c r="N67" s="164">
        <f>-'5.  2015-2020 LRAM'!AI205</f>
        <v>0</v>
      </c>
      <c r="O67" s="164">
        <f>-'5.  2015-2020 LRAM'!AJ205</f>
        <v>0</v>
      </c>
      <c r="P67" s="164">
        <f>-'5.  2015-2020 LRAM'!AK205</f>
        <v>0</v>
      </c>
      <c r="Q67" s="164">
        <f>-'5.  2015-2020 LRAM'!AL205</f>
        <v>0</v>
      </c>
      <c r="R67" s="157">
        <f>SUM(D67:Q67)</f>
        <v>-31790.138966323</v>
      </c>
      <c r="S67" s="158"/>
      <c r="U67" s="152"/>
      <c r="V67" s="153"/>
    </row>
    <row r="68" spans="2:22" s="136" customFormat="1">
      <c r="B68" s="622" t="s">
        <v>67</v>
      </c>
      <c r="C68" s="618"/>
      <c r="D68" s="160"/>
      <c r="E68" s="160"/>
      <c r="F68" s="160"/>
      <c r="G68" s="160"/>
      <c r="H68" s="160"/>
      <c r="I68" s="160"/>
      <c r="J68" s="160"/>
      <c r="K68" s="161"/>
      <c r="L68" s="161"/>
      <c r="M68" s="161"/>
      <c r="N68" s="161"/>
      <c r="O68" s="161"/>
      <c r="P68" s="161"/>
      <c r="Q68" s="161"/>
      <c r="R68" s="162"/>
      <c r="U68" s="159"/>
      <c r="V68" s="153"/>
    </row>
    <row r="69" spans="2:22" s="163" customFormat="1">
      <c r="B69" s="154" t="s">
        <v>225</v>
      </c>
      <c r="C69" s="532"/>
      <c r="D69" s="156">
        <f>'5.  2015-2020 LRAM'!Y388</f>
        <v>35628.400918864761</v>
      </c>
      <c r="E69" s="156">
        <f>'5.  2015-2020 LRAM'!Z388</f>
        <v>42187.538364997949</v>
      </c>
      <c r="F69" s="156">
        <f>'5.  2015-2020 LRAM'!AA388</f>
        <v>52223.593946843524</v>
      </c>
      <c r="G69" s="156">
        <f>'5.  2015-2020 LRAM'!AB388</f>
        <v>18099.594634978152</v>
      </c>
      <c r="H69" s="156">
        <f>'5.  2015-2020 LRAM'!AC388</f>
        <v>0</v>
      </c>
      <c r="I69" s="156">
        <f>'5.  2015-2020 LRAM'!AD388</f>
        <v>0</v>
      </c>
      <c r="J69" s="156">
        <f>'5.  2015-2020 LRAM'!AE388</f>
        <v>0</v>
      </c>
      <c r="K69" s="156">
        <f>'5.  2015-2020 LRAM'!AF388</f>
        <v>0</v>
      </c>
      <c r="L69" s="156">
        <f>'5.  2015-2020 LRAM'!AG388</f>
        <v>0</v>
      </c>
      <c r="M69" s="156">
        <f>'5.  2015-2020 LRAM'!AH388</f>
        <v>0</v>
      </c>
      <c r="N69" s="156">
        <f>'5.  2015-2020 LRAM'!AI388</f>
        <v>0</v>
      </c>
      <c r="O69" s="156">
        <f>'5.  2015-2020 LRAM'!AJ388</f>
        <v>0</v>
      </c>
      <c r="P69" s="156">
        <f>'5.  2015-2020 LRAM'!AK388</f>
        <v>0</v>
      </c>
      <c r="Q69" s="156">
        <f>'5.  2015-2020 LRAM'!AL388</f>
        <v>0</v>
      </c>
      <c r="R69" s="157">
        <f>SUM(D69:Q69)</f>
        <v>148139.12786568439</v>
      </c>
      <c r="U69" s="152"/>
      <c r="V69" s="153"/>
    </row>
    <row r="70" spans="2:22" s="163" customFormat="1">
      <c r="B70" s="154" t="s">
        <v>224</v>
      </c>
      <c r="C70" s="155"/>
      <c r="D70" s="156">
        <f>-'5.  2015-2020 LRAM'!Y389</f>
        <v>-18117.865949276631</v>
      </c>
      <c r="E70" s="156">
        <f>-'5.  2015-2020 LRAM'!Z389</f>
        <v>-5661.2484485994482</v>
      </c>
      <c r="F70" s="156">
        <f>-'5.  2015-2020 LRAM'!AA389</f>
        <v>-3831.6752831053468</v>
      </c>
      <c r="G70" s="156">
        <f>-'5.  2015-2020 LRAM'!AB389</f>
        <v>0</v>
      </c>
      <c r="H70" s="156">
        <f>-'5.  2015-2020 LRAM'!AC389</f>
        <v>0</v>
      </c>
      <c r="I70" s="156">
        <f>-'5.  2015-2020 LRAM'!AD389</f>
        <v>0</v>
      </c>
      <c r="J70" s="156">
        <f>-'5.  2015-2020 LRAM'!AE389</f>
        <v>0</v>
      </c>
      <c r="K70" s="156">
        <f>-'5.  2015-2020 LRAM'!AF389</f>
        <v>0</v>
      </c>
      <c r="L70" s="156">
        <f>-'5.  2015-2020 LRAM'!AG389</f>
        <v>0</v>
      </c>
      <c r="M70" s="156">
        <f>-'5.  2015-2020 LRAM'!AH389</f>
        <v>0</v>
      </c>
      <c r="N70" s="156">
        <f>-'5.  2015-2020 LRAM'!AI389</f>
        <v>0</v>
      </c>
      <c r="O70" s="156">
        <f>-'5.  2015-2020 LRAM'!AJ389</f>
        <v>0</v>
      </c>
      <c r="P70" s="156">
        <f>-'5.  2015-2020 LRAM'!AK389</f>
        <v>0</v>
      </c>
      <c r="Q70" s="156">
        <f>-'5.  2015-2020 LRAM'!AL389</f>
        <v>0</v>
      </c>
      <c r="R70" s="157">
        <f>SUM(D70:Q70)</f>
        <v>-27610.789680981426</v>
      </c>
      <c r="S70" s="158"/>
      <c r="U70" s="152"/>
      <c r="V70" s="153"/>
    </row>
    <row r="71" spans="2:22" s="136" customFormat="1">
      <c r="B71" s="622" t="s">
        <v>67</v>
      </c>
      <c r="C71" s="618"/>
      <c r="D71" s="160"/>
      <c r="E71" s="160"/>
      <c r="F71" s="160"/>
      <c r="G71" s="160"/>
      <c r="H71" s="160"/>
      <c r="I71" s="160"/>
      <c r="J71" s="160"/>
      <c r="K71" s="161"/>
      <c r="L71" s="161"/>
      <c r="M71" s="161"/>
      <c r="N71" s="161"/>
      <c r="O71" s="161"/>
      <c r="P71" s="161"/>
      <c r="Q71" s="161"/>
      <c r="R71" s="162"/>
      <c r="U71" s="159"/>
      <c r="V71" s="153"/>
    </row>
    <row r="72" spans="2:22" s="163" customFormat="1">
      <c r="B72" s="154" t="s">
        <v>227</v>
      </c>
      <c r="C72" s="532"/>
      <c r="D72" s="156">
        <f>'5.  2015-2020 LRAM'!Y572</f>
        <v>24879.868935148668</v>
      </c>
      <c r="E72" s="156">
        <f>'5.  2015-2020 LRAM'!Z572</f>
        <v>34330.540177719056</v>
      </c>
      <c r="F72" s="156">
        <f>'5.  2015-2020 LRAM'!AA572</f>
        <v>49361.852260391955</v>
      </c>
      <c r="G72" s="156">
        <f>'5.  2015-2020 LRAM'!AB572</f>
        <v>16557.939735774326</v>
      </c>
      <c r="H72" s="156">
        <f>'5.  2015-2020 LRAM'!AC572</f>
        <v>0</v>
      </c>
      <c r="I72" s="156">
        <f>'5.  2015-2020 LRAM'!AD572</f>
        <v>0</v>
      </c>
      <c r="J72" s="156">
        <f>'5.  2015-2020 LRAM'!AE572</f>
        <v>0</v>
      </c>
      <c r="K72" s="156">
        <f>'5.  2015-2020 LRAM'!AF572</f>
        <v>0</v>
      </c>
      <c r="L72" s="156">
        <f>'5.  2015-2020 LRAM'!AG572</f>
        <v>0</v>
      </c>
      <c r="M72" s="156">
        <f>'5.  2015-2020 LRAM'!AH572</f>
        <v>0</v>
      </c>
      <c r="N72" s="156">
        <f>'5.  2015-2020 LRAM'!AI572</f>
        <v>0</v>
      </c>
      <c r="O72" s="156">
        <f>'5.  2015-2020 LRAM'!AJ572</f>
        <v>0</v>
      </c>
      <c r="P72" s="156">
        <f>'5.  2015-2020 LRAM'!AK572</f>
        <v>0</v>
      </c>
      <c r="Q72" s="156">
        <f>'5.  2015-2020 LRAM'!AL572</f>
        <v>0</v>
      </c>
      <c r="R72" s="157">
        <f>SUM(D72:Q72)</f>
        <v>125130.20110903401</v>
      </c>
      <c r="U72" s="152"/>
      <c r="V72" s="153"/>
    </row>
    <row r="73" spans="2:22" s="163" customFormat="1">
      <c r="B73" s="154" t="s">
        <v>226</v>
      </c>
      <c r="C73" s="155"/>
      <c r="D73" s="156">
        <f>-'5.  2015-2020 LRAM'!Y573</f>
        <v>-13286.43502946953</v>
      </c>
      <c r="E73" s="156">
        <f>-'5.  2015-2020 LRAM'!Z573</f>
        <v>-5661.2484485994482</v>
      </c>
      <c r="F73" s="156">
        <f>-'5.  2015-2020 LRAM'!AA573</f>
        <v>-3831.6752831053468</v>
      </c>
      <c r="G73" s="156">
        <f>-'5.  2015-2020 LRAM'!AB573</f>
        <v>0</v>
      </c>
      <c r="H73" s="156">
        <f>-'5.  2015-2020 LRAM'!AC573</f>
        <v>0</v>
      </c>
      <c r="I73" s="156">
        <f>-'5.  2015-2020 LRAM'!AD573</f>
        <v>0</v>
      </c>
      <c r="J73" s="156">
        <f>-'5.  2015-2020 LRAM'!AE573</f>
        <v>0</v>
      </c>
      <c r="K73" s="156">
        <f>-'5.  2015-2020 LRAM'!AF573</f>
        <v>0</v>
      </c>
      <c r="L73" s="156">
        <f>-'5.  2015-2020 LRAM'!AG573</f>
        <v>0</v>
      </c>
      <c r="M73" s="156">
        <f>-'5.  2015-2020 LRAM'!AH573</f>
        <v>0</v>
      </c>
      <c r="N73" s="156">
        <f>-'5.  2015-2020 LRAM'!AI573</f>
        <v>0</v>
      </c>
      <c r="O73" s="156">
        <f>-'5.  2015-2020 LRAM'!AJ573</f>
        <v>0</v>
      </c>
      <c r="P73" s="156">
        <f>-'5.  2015-2020 LRAM'!AK573</f>
        <v>0</v>
      </c>
      <c r="Q73" s="156">
        <f>-'5.  2015-2020 LRAM'!AL573</f>
        <v>0</v>
      </c>
      <c r="R73" s="157">
        <f>SUM(D73:Q73)</f>
        <v>-22779.358761174324</v>
      </c>
      <c r="S73" s="158"/>
      <c r="U73" s="152"/>
      <c r="V73" s="153"/>
    </row>
    <row r="74" spans="2:22" s="136" customFormat="1">
      <c r="B74" s="622" t="s">
        <v>67</v>
      </c>
      <c r="C74" s="618"/>
      <c r="D74" s="160"/>
      <c r="E74" s="160"/>
      <c r="F74" s="160"/>
      <c r="G74" s="160"/>
      <c r="H74" s="160"/>
      <c r="I74" s="160"/>
      <c r="J74" s="160"/>
      <c r="K74" s="161"/>
      <c r="L74" s="161"/>
      <c r="M74" s="161"/>
      <c r="N74" s="161"/>
      <c r="O74" s="161"/>
      <c r="P74" s="161"/>
      <c r="Q74" s="161"/>
      <c r="R74" s="162"/>
      <c r="U74" s="159"/>
      <c r="V74" s="153"/>
    </row>
    <row r="75" spans="2:22" s="163" customFormat="1">
      <c r="B75" s="154" t="s">
        <v>229</v>
      </c>
      <c r="C75" s="532"/>
      <c r="D75" s="156">
        <f>'5.  2015-2020 LRAM'!Y756</f>
        <v>16049.032344276806</v>
      </c>
      <c r="E75" s="156">
        <f>'5.  2015-2020 LRAM'!Z756</f>
        <v>33613.626236123993</v>
      </c>
      <c r="F75" s="156">
        <f>'5.  2015-2020 LRAM'!AA756</f>
        <v>48017.513898952267</v>
      </c>
      <c r="G75" s="156">
        <f>'5.  2015-2020 LRAM'!AB756</f>
        <v>12746.561178259672</v>
      </c>
      <c r="H75" s="156">
        <f>'5.  2015-2020 LRAM'!AC756</f>
        <v>0</v>
      </c>
      <c r="I75" s="156">
        <f>'5.  2015-2020 LRAM'!AD756</f>
        <v>0</v>
      </c>
      <c r="J75" s="156">
        <f>'5.  2015-2020 LRAM'!AE756</f>
        <v>0</v>
      </c>
      <c r="K75" s="156">
        <f>'5.  2015-2020 LRAM'!AF756</f>
        <v>0</v>
      </c>
      <c r="L75" s="156">
        <f>'5.  2015-2020 LRAM'!AG756</f>
        <v>0</v>
      </c>
      <c r="M75" s="156">
        <f>'5.  2015-2020 LRAM'!AH756</f>
        <v>0</v>
      </c>
      <c r="N75" s="156">
        <f>'5.  2015-2020 LRAM'!AI756</f>
        <v>0</v>
      </c>
      <c r="O75" s="156">
        <f>'5.  2015-2020 LRAM'!AJ756</f>
        <v>0</v>
      </c>
      <c r="P75" s="156">
        <f>'5.  2015-2020 LRAM'!AK756</f>
        <v>0</v>
      </c>
      <c r="Q75" s="156">
        <f>'5.  2015-2020 LRAM'!AL756</f>
        <v>0</v>
      </c>
      <c r="R75" s="157">
        <f>SUM(D75:Q75)</f>
        <v>110426.73365761273</v>
      </c>
      <c r="U75" s="152"/>
      <c r="V75" s="153"/>
    </row>
    <row r="76" spans="2:22" s="163" customFormat="1" ht="16.5" customHeight="1">
      <c r="B76" s="154" t="s">
        <v>228</v>
      </c>
      <c r="C76" s="155"/>
      <c r="D76" s="156">
        <f>-'5.  2015-2020 LRAM'!Y757</f>
        <v>-8857.6233529796882</v>
      </c>
      <c r="E76" s="156">
        <f>-'5.  2015-2020 LRAM'!Z757</f>
        <v>-5661.2484485994482</v>
      </c>
      <c r="F76" s="156">
        <f>-'5.  2015-2020 LRAM'!AA757</f>
        <v>-3831.6752831053468</v>
      </c>
      <c r="G76" s="156">
        <f>-'5.  2015-2020 LRAM'!AB757</f>
        <v>0</v>
      </c>
      <c r="H76" s="156">
        <f>-'5.  2015-2020 LRAM'!AC757</f>
        <v>0</v>
      </c>
      <c r="I76" s="156">
        <f>-'5.  2015-2020 LRAM'!AD757</f>
        <v>0</v>
      </c>
      <c r="J76" s="156">
        <f>-'5.  2015-2020 LRAM'!AE757</f>
        <v>0</v>
      </c>
      <c r="K76" s="156">
        <f>-'5.  2015-2020 LRAM'!AF757</f>
        <v>0</v>
      </c>
      <c r="L76" s="156">
        <f>-'5.  2015-2020 LRAM'!AG757</f>
        <v>0</v>
      </c>
      <c r="M76" s="156">
        <f>-'5.  2015-2020 LRAM'!AH757</f>
        <v>0</v>
      </c>
      <c r="N76" s="156">
        <f>-'5.  2015-2020 LRAM'!AI757</f>
        <v>0</v>
      </c>
      <c r="O76" s="156">
        <f>-'5.  2015-2020 LRAM'!AJ757</f>
        <v>0</v>
      </c>
      <c r="P76" s="156">
        <f>-'5.  2015-2020 LRAM'!AK757</f>
        <v>0</v>
      </c>
      <c r="Q76" s="156">
        <f>-'5.  2015-2020 LRAM'!AL757</f>
        <v>0</v>
      </c>
      <c r="R76" s="157">
        <f>SUM(D76:Q76)</f>
        <v>-18350.547084684484</v>
      </c>
      <c r="S76" s="158"/>
      <c r="U76" s="152"/>
      <c r="V76" s="153"/>
    </row>
    <row r="77" spans="2:22" s="136" customFormat="1">
      <c r="B77" s="622" t="s">
        <v>67</v>
      </c>
      <c r="C77" s="618"/>
      <c r="D77" s="160"/>
      <c r="E77" s="160"/>
      <c r="F77" s="160"/>
      <c r="G77" s="160"/>
      <c r="H77" s="160"/>
      <c r="I77" s="160"/>
      <c r="J77" s="160"/>
      <c r="K77" s="161"/>
      <c r="L77" s="161"/>
      <c r="M77" s="161"/>
      <c r="N77" s="161"/>
      <c r="O77" s="161"/>
      <c r="P77" s="161"/>
      <c r="Q77" s="161"/>
      <c r="R77" s="162"/>
      <c r="U77" s="159"/>
      <c r="V77" s="153"/>
    </row>
    <row r="78" spans="2:22" s="163" customFormat="1">
      <c r="B78" s="154" t="s">
        <v>231</v>
      </c>
      <c r="C78" s="155"/>
      <c r="D78" s="156">
        <f>'5.  2015-2020 LRAM'!Y940</f>
        <v>8203.7979196743599</v>
      </c>
      <c r="E78" s="156">
        <f>'5.  2015-2020 LRAM'!Z940</f>
        <v>31565.093464123998</v>
      </c>
      <c r="F78" s="156">
        <f>'5.  2015-2020 LRAM'!AA940</f>
        <v>47421.315478867218</v>
      </c>
      <c r="G78" s="156">
        <f>'5.  2015-2020 LRAM'!AB940</f>
        <v>12141.208318090519</v>
      </c>
      <c r="H78" s="156">
        <f>'5.  2015-2020 LRAM'!AC940</f>
        <v>0</v>
      </c>
      <c r="I78" s="156">
        <f>'5.  2015-2020 LRAM'!AD940</f>
        <v>0</v>
      </c>
      <c r="J78" s="156">
        <f>'5.  2015-2020 LRAM'!AE940</f>
        <v>0</v>
      </c>
      <c r="K78" s="156">
        <f>'5.  2015-2020 LRAM'!AF940</f>
        <v>0</v>
      </c>
      <c r="L78" s="156">
        <f>'5.  2015-2020 LRAM'!AG940</f>
        <v>0</v>
      </c>
      <c r="M78" s="156">
        <f>'5.  2015-2020 LRAM'!AH940</f>
        <v>0</v>
      </c>
      <c r="N78" s="156">
        <f>'5.  2015-2020 LRAM'!AI940</f>
        <v>0</v>
      </c>
      <c r="O78" s="156">
        <f>'5.  2015-2020 LRAM'!AJ940</f>
        <v>0</v>
      </c>
      <c r="P78" s="156">
        <f>'5.  2015-2020 LRAM'!AK940</f>
        <v>0</v>
      </c>
      <c r="Q78" s="156">
        <f>'5.  2015-2020 LRAM'!AL940</f>
        <v>0</v>
      </c>
      <c r="R78" s="157">
        <f>SUM(D78:Q78)</f>
        <v>99331.415180756085</v>
      </c>
      <c r="U78" s="152"/>
      <c r="V78" s="153"/>
    </row>
    <row r="79" spans="2:22" s="163" customFormat="1">
      <c r="B79" s="154" t="s">
        <v>230</v>
      </c>
      <c r="C79" s="155"/>
      <c r="D79" s="156">
        <f>-'5.  2015-2020 LRAM'!Y941</f>
        <v>-4529.4664873191577</v>
      </c>
      <c r="E79" s="156">
        <f>-'5.  2015-2020 LRAM'!Z941</f>
        <v>-5661.2484485994482</v>
      </c>
      <c r="F79" s="156">
        <f>-'5.  2015-2020 LRAM'!AA941</f>
        <v>-3831.6752831053468</v>
      </c>
      <c r="G79" s="156">
        <f>-'5.  2015-2020 LRAM'!AB941</f>
        <v>0</v>
      </c>
      <c r="H79" s="156">
        <f>-'5.  2015-2020 LRAM'!AC941</f>
        <v>0</v>
      </c>
      <c r="I79" s="156">
        <f>-'5.  2015-2020 LRAM'!AD941</f>
        <v>0</v>
      </c>
      <c r="J79" s="156">
        <f>-'5.  2015-2020 LRAM'!AE941</f>
        <v>0</v>
      </c>
      <c r="K79" s="156">
        <f>-'5.  2015-2020 LRAM'!AF941</f>
        <v>0</v>
      </c>
      <c r="L79" s="156">
        <f>-'5.  2015-2020 LRAM'!AG941</f>
        <v>0</v>
      </c>
      <c r="M79" s="156">
        <f>-'5.  2015-2020 LRAM'!AH941</f>
        <v>0</v>
      </c>
      <c r="N79" s="156">
        <f>-'5.  2015-2020 LRAM'!AI941</f>
        <v>0</v>
      </c>
      <c r="O79" s="156">
        <f>-'5.  2015-2020 LRAM'!AJ941</f>
        <v>0</v>
      </c>
      <c r="P79" s="156">
        <f>-'5.  2015-2020 LRAM'!AK941</f>
        <v>0</v>
      </c>
      <c r="Q79" s="156">
        <f>-'5.  2015-2020 LRAM'!AL941</f>
        <v>0</v>
      </c>
      <c r="R79" s="157">
        <f>SUM(D79:Q79)</f>
        <v>-14022.390219023953</v>
      </c>
      <c r="S79" s="158"/>
      <c r="U79" s="152"/>
      <c r="V79" s="153"/>
    </row>
    <row r="80" spans="2:22" s="136" customFormat="1">
      <c r="B80" s="622" t="s">
        <v>67</v>
      </c>
      <c r="C80" s="618"/>
      <c r="D80" s="160"/>
      <c r="E80" s="160"/>
      <c r="F80" s="160"/>
      <c r="G80" s="160"/>
      <c r="H80" s="160"/>
      <c r="I80" s="160"/>
      <c r="J80" s="160"/>
      <c r="K80" s="161"/>
      <c r="L80" s="161"/>
      <c r="M80" s="161"/>
      <c r="N80" s="161"/>
      <c r="O80" s="161"/>
      <c r="P80" s="161"/>
      <c r="Q80" s="161"/>
      <c r="R80" s="162"/>
      <c r="U80" s="159"/>
      <c r="V80" s="153"/>
    </row>
    <row r="81" spans="2:22" s="163" customFormat="1">
      <c r="B81" s="154" t="s">
        <v>233</v>
      </c>
      <c r="C81" s="532"/>
      <c r="D81" s="156">
        <f>'5.  2015-2020 LRAM'!Y1124</f>
        <v>0</v>
      </c>
      <c r="E81" s="156">
        <f>'5.  2015-2020 LRAM'!Z1124</f>
        <v>31676.470970414914</v>
      </c>
      <c r="F81" s="156">
        <f>'5.  2015-2020 LRAM'!AA1124</f>
        <v>47628.45570941054</v>
      </c>
      <c r="G81" s="156">
        <f>'5.  2015-2020 LRAM'!AB1124</f>
        <v>12203.723281618726</v>
      </c>
      <c r="H81" s="156">
        <f>'5.  2015-2020 LRAM'!AC1124</f>
        <v>0</v>
      </c>
      <c r="I81" s="156">
        <f>'5.  2015-2020 LRAM'!AD1124</f>
        <v>0</v>
      </c>
      <c r="J81" s="156">
        <f>'5.  2015-2020 LRAM'!AE1124</f>
        <v>0</v>
      </c>
      <c r="K81" s="156">
        <f>'5.  2015-2020 LRAM'!AF1124</f>
        <v>0</v>
      </c>
      <c r="L81" s="156">
        <f>'5.  2015-2020 LRAM'!AG1124</f>
        <v>0</v>
      </c>
      <c r="M81" s="156">
        <f>'5.  2015-2020 LRAM'!AH1124</f>
        <v>0</v>
      </c>
      <c r="N81" s="156">
        <f>'5.  2015-2020 LRAM'!AI1124</f>
        <v>0</v>
      </c>
      <c r="O81" s="156">
        <f>'5.  2015-2020 LRAM'!AJ1124</f>
        <v>0</v>
      </c>
      <c r="P81" s="156">
        <f>'5.  2015-2020 LRAM'!AK1124</f>
        <v>0</v>
      </c>
      <c r="Q81" s="156">
        <f>'5.  2015-2020 LRAM'!AL1124</f>
        <v>0</v>
      </c>
      <c r="R81" s="157">
        <f>SUM(D81:Q81)</f>
        <v>91508.649961444185</v>
      </c>
      <c r="U81" s="152"/>
      <c r="V81" s="153"/>
    </row>
    <row r="82" spans="2:22" s="163" customFormat="1">
      <c r="B82" s="154" t="s">
        <v>232</v>
      </c>
      <c r="C82" s="155"/>
      <c r="D82" s="156">
        <f>-'5.  2015-2020 LRAM'!Y1125</f>
        <v>0</v>
      </c>
      <c r="E82" s="156">
        <f>-'5.  2015-2020 LRAM'!Z1125</f>
        <v>-5740.4267485798609</v>
      </c>
      <c r="F82" s="156">
        <f>-'5.  2015-2020 LRAM'!AA1125</f>
        <v>-3870.4139571537494</v>
      </c>
      <c r="G82" s="156">
        <f>-'5.  2015-2020 LRAM'!AB1125</f>
        <v>0</v>
      </c>
      <c r="H82" s="156">
        <f>-'5.  2015-2020 LRAM'!AC1125</f>
        <v>0</v>
      </c>
      <c r="I82" s="156">
        <f>-'5.  2015-2020 LRAM'!AD1125</f>
        <v>0</v>
      </c>
      <c r="J82" s="156">
        <f>-'5.  2015-2020 LRAM'!AE1125</f>
        <v>0</v>
      </c>
      <c r="K82" s="156">
        <f>-'5.  2015-2020 LRAM'!AF1125</f>
        <v>0</v>
      </c>
      <c r="L82" s="156">
        <f>-'5.  2015-2020 LRAM'!AG1125</f>
        <v>0</v>
      </c>
      <c r="M82" s="156">
        <f>-'5.  2015-2020 LRAM'!AH1125</f>
        <v>0</v>
      </c>
      <c r="N82" s="156">
        <f>-'5.  2015-2020 LRAM'!AI1125</f>
        <v>0</v>
      </c>
      <c r="O82" s="156">
        <f>-'5.  2015-2020 LRAM'!AJ1125</f>
        <v>0</v>
      </c>
      <c r="P82" s="156">
        <f>-'5.  2015-2020 LRAM'!AK1125</f>
        <v>0</v>
      </c>
      <c r="Q82" s="156">
        <f>-'5.  2015-2020 LRAM'!AL1125</f>
        <v>0</v>
      </c>
      <c r="R82" s="157">
        <f>SUM(D82:Q82)</f>
        <v>-9610.8407057336099</v>
      </c>
      <c r="S82" s="158"/>
      <c r="U82" s="152"/>
      <c r="V82" s="153"/>
    </row>
    <row r="83" spans="2:22" s="136" customFormat="1">
      <c r="B83" s="622" t="s">
        <v>67</v>
      </c>
      <c r="C83" s="618"/>
      <c r="D83" s="160"/>
      <c r="E83" s="160"/>
      <c r="F83" s="160"/>
      <c r="G83" s="160"/>
      <c r="H83" s="160"/>
      <c r="I83" s="160"/>
      <c r="J83" s="160"/>
      <c r="K83" s="161"/>
      <c r="L83" s="161"/>
      <c r="M83" s="161"/>
      <c r="N83" s="161"/>
      <c r="O83" s="161"/>
      <c r="P83" s="161"/>
      <c r="Q83" s="161"/>
      <c r="R83" s="162"/>
      <c r="U83" s="159"/>
      <c r="V83" s="153"/>
    </row>
    <row r="84" spans="2:22" s="17" customFormat="1" ht="20.25" customHeight="1">
      <c r="B84" s="619" t="s">
        <v>43</v>
      </c>
      <c r="C84" s="618"/>
      <c r="D84" s="676">
        <f>'6.  Carrying Charges'!I237</f>
        <v>3474.4715499175868</v>
      </c>
      <c r="E84" s="676">
        <f>'6.  Carrying Charges'!J237</f>
        <v>16673.281599074031</v>
      </c>
      <c r="F84" s="676">
        <f>'6.  Carrying Charges'!K237</f>
        <v>26005.812711165214</v>
      </c>
      <c r="G84" s="676">
        <f>'6.  Carrying Charges'!L237</f>
        <v>10474.309767323546</v>
      </c>
      <c r="H84" s="676">
        <f>'6.  Carrying Charges'!M237</f>
        <v>0</v>
      </c>
      <c r="I84" s="676">
        <f>'6.  Carrying Charges'!N237</f>
        <v>0</v>
      </c>
      <c r="J84" s="676">
        <f>'6.  Carrying Charges'!O237</f>
        <v>0</v>
      </c>
      <c r="K84" s="676">
        <f>'6.  Carrying Charges'!P237</f>
        <v>0</v>
      </c>
      <c r="L84" s="676">
        <f>'6.  Carrying Charges'!Q237</f>
        <v>0</v>
      </c>
      <c r="M84" s="676">
        <f>'6.  Carrying Charges'!R237</f>
        <v>0</v>
      </c>
      <c r="N84" s="676">
        <f>'6.  Carrying Charges'!S237</f>
        <v>0</v>
      </c>
      <c r="O84" s="676">
        <f>'6.  Carrying Charges'!T237</f>
        <v>0</v>
      </c>
      <c r="P84" s="676">
        <f>'6.  Carrying Charges'!U237</f>
        <v>0</v>
      </c>
      <c r="Q84" s="676">
        <f>'6.  Carrying Charges'!V237</f>
        <v>0</v>
      </c>
      <c r="R84" s="677">
        <f>SUM(D84:Q84)</f>
        <v>56627.875627480375</v>
      </c>
      <c r="U84" s="152"/>
      <c r="V84" s="153"/>
    </row>
    <row r="85" spans="2:22" s="163" customFormat="1" ht="21.75" customHeight="1">
      <c r="B85" s="620" t="s">
        <v>240</v>
      </c>
      <c r="C85" s="621"/>
      <c r="D85" s="620">
        <f>SUM(D54:D82)+D84</f>
        <v>62689.703668871633</v>
      </c>
      <c r="E85" s="620">
        <f t="shared" ref="E85:P85" si="2">SUM(E54:E82)+E84</f>
        <v>255045.52540248618</v>
      </c>
      <c r="F85" s="620">
        <f t="shared" si="2"/>
        <v>393424.76209461992</v>
      </c>
      <c r="G85" s="620">
        <f t="shared" si="2"/>
        <v>145687.99238650026</v>
      </c>
      <c r="H85" s="620">
        <f t="shared" si="2"/>
        <v>0</v>
      </c>
      <c r="I85" s="620">
        <f t="shared" si="2"/>
        <v>0</v>
      </c>
      <c r="J85" s="620">
        <f t="shared" si="2"/>
        <v>0</v>
      </c>
      <c r="K85" s="620">
        <f t="shared" si="2"/>
        <v>0</v>
      </c>
      <c r="L85" s="620">
        <f t="shared" si="2"/>
        <v>0</v>
      </c>
      <c r="M85" s="620">
        <f t="shared" si="2"/>
        <v>0</v>
      </c>
      <c r="N85" s="620">
        <f t="shared" si="2"/>
        <v>0</v>
      </c>
      <c r="O85" s="620">
        <f t="shared" si="2"/>
        <v>0</v>
      </c>
      <c r="P85" s="620">
        <f t="shared" si="2"/>
        <v>0</v>
      </c>
      <c r="Q85" s="620">
        <f>SUM(Q54:Q82)+Q84</f>
        <v>0</v>
      </c>
      <c r="R85" s="620">
        <f>SUM(R54:R82)+R84</f>
        <v>856847.98355247802</v>
      </c>
      <c r="U85" s="152"/>
      <c r="V85" s="153"/>
    </row>
    <row r="86" spans="2:22" ht="20.25" customHeight="1">
      <c r="B86" s="453" t="s">
        <v>536</v>
      </c>
      <c r="C86" s="599"/>
      <c r="D86" s="598"/>
      <c r="E86" s="598"/>
      <c r="F86" s="598"/>
      <c r="G86" s="598"/>
      <c r="H86" s="598"/>
      <c r="I86" s="598"/>
      <c r="J86" s="598"/>
      <c r="K86" s="598"/>
      <c r="L86" s="598"/>
      <c r="M86" s="598"/>
      <c r="N86" s="598"/>
      <c r="O86" s="598"/>
      <c r="P86" s="598"/>
      <c r="Q86" s="598"/>
      <c r="R86" s="598"/>
      <c r="V86" s="13"/>
    </row>
    <row r="87" spans="2:22" ht="20.25" customHeight="1">
      <c r="B87" s="617"/>
      <c r="C87" s="66"/>
      <c r="E87" s="9"/>
      <c r="V87" s="13"/>
    </row>
    <row r="88" spans="2:22" ht="15">
      <c r="E88" s="9"/>
    </row>
    <row r="89" spans="2:22" ht="21" hidden="1" customHeight="1">
      <c r="B89" s="118" t="s">
        <v>537</v>
      </c>
      <c r="F89" s="586"/>
    </row>
    <row r="90" spans="2:22" s="546" customFormat="1" ht="27.75" hidden="1" customHeight="1">
      <c r="B90" s="567" t="s">
        <v>557</v>
      </c>
      <c r="C90" s="563"/>
      <c r="D90" s="563"/>
      <c r="E90" s="570"/>
      <c r="F90" s="563"/>
      <c r="G90" s="563"/>
      <c r="H90" s="563"/>
      <c r="I90" s="563"/>
      <c r="J90" s="563"/>
      <c r="T90" s="547"/>
      <c r="U90" s="547"/>
    </row>
    <row r="91" spans="2:22" ht="11.25" hidden="1" customHeight="1">
      <c r="B91" s="110"/>
    </row>
    <row r="92" spans="2:22" s="559" customFormat="1" ht="25.5" hidden="1" customHeight="1">
      <c r="B92" s="561"/>
      <c r="C92" s="557">
        <v>2011</v>
      </c>
      <c r="D92" s="557">
        <v>2012</v>
      </c>
      <c r="E92" s="557">
        <v>2013</v>
      </c>
      <c r="F92" s="557">
        <v>2014</v>
      </c>
      <c r="G92" s="557">
        <v>2015</v>
      </c>
      <c r="H92" s="557">
        <v>2016</v>
      </c>
      <c r="I92" s="557">
        <v>2017</v>
      </c>
      <c r="J92" s="557">
        <v>2018</v>
      </c>
      <c r="K92" s="557">
        <v>2019</v>
      </c>
      <c r="L92" s="557">
        <v>2020</v>
      </c>
      <c r="M92" s="558" t="s">
        <v>26</v>
      </c>
      <c r="T92" s="560"/>
      <c r="U92" s="560"/>
    </row>
    <row r="93" spans="2:22" s="90" customFormat="1" ht="23.25" hidden="1" customHeight="1">
      <c r="B93" s="198">
        <v>2011</v>
      </c>
      <c r="C93" s="552">
        <f>'4.  2011-2014 LRAM'!AM131</f>
        <v>37840.035483818458</v>
      </c>
      <c r="D93" s="553">
        <f>SUM('4.  2011-2014 LRAM'!Y259:AL259)</f>
        <v>40992.530843270753</v>
      </c>
      <c r="E93" s="553">
        <f>SUM('4.  2011-2014 LRAM'!Y388:AL388)</f>
        <v>40697.342859486271</v>
      </c>
      <c r="F93" s="554">
        <f>SUM('4.  2011-2014 LRAM'!Y517:AL517)</f>
        <v>40234.003554205621</v>
      </c>
      <c r="G93" s="554">
        <f>SUM('5.  2015-2020 LRAM'!Y199:AL199)</f>
        <v>39457.553090440204</v>
      </c>
      <c r="H93" s="553">
        <f>SUM('5.  2015-2020 LRAM'!Y382:AL382)</f>
        <v>36815.653779533233</v>
      </c>
      <c r="I93" s="554">
        <f>SUM('5.  2015-2020 LRAM'!Y565:AL565)</f>
        <v>33081.797722144249</v>
      </c>
      <c r="J93" s="553">
        <f>SUM('5.  2015-2020 LRAM'!Y748:AL748)</f>
        <v>29046.887488624739</v>
      </c>
      <c r="K93" s="553">
        <f>SUM('5.  2015-2020 LRAM'!Y931:AL931)</f>
        <v>27188.180450652693</v>
      </c>
      <c r="L93" s="553">
        <f>SUM('5.  2015-2020 LRAM'!Y1114:AL1114)</f>
        <v>26097.122635978259</v>
      </c>
      <c r="M93" s="553">
        <f>SUM(C93:L93)</f>
        <v>351451.10790815443</v>
      </c>
      <c r="T93" s="197"/>
      <c r="U93" s="197"/>
    </row>
    <row r="94" spans="2:22" s="90" customFormat="1" ht="23.25" hidden="1" customHeight="1">
      <c r="B94" s="198">
        <v>2012</v>
      </c>
      <c r="C94" s="555"/>
      <c r="D94" s="554">
        <f>SUM('4.  2011-2014 LRAM'!Y260:AL260)</f>
        <v>18457.956329740104</v>
      </c>
      <c r="E94" s="553">
        <f>SUM('4.  2011-2014 LRAM'!Y389:AL389)</f>
        <v>18704.273507028542</v>
      </c>
      <c r="F94" s="554">
        <f>SUM('4.  2011-2014 LRAM'!Y518:AL518)</f>
        <v>18754.629183572906</v>
      </c>
      <c r="G94" s="554">
        <f>SUM('5.  2015-2020 LRAM'!Y200:AL200)</f>
        <v>17584.710775791758</v>
      </c>
      <c r="H94" s="553">
        <f>SUM('5.  2015-2020 LRAM'!Y383:AL383)</f>
        <v>15200.842798586007</v>
      </c>
      <c r="I94" s="554">
        <f>SUM('5.  2015-2020 LRAM'!Y566:AL566)</f>
        <v>10741.297557056687</v>
      </c>
      <c r="J94" s="553">
        <f>SUM('5.  2015-2020 LRAM'!Y749:AL749)</f>
        <v>9413.4013481140555</v>
      </c>
      <c r="K94" s="553">
        <f>SUM('5.  2015-2020 LRAM'!Y932:AL932)</f>
        <v>8468.9419379411411</v>
      </c>
      <c r="L94" s="553">
        <f>SUM('5.  2015-2020 LRAM'!Y1115:AL1115)</f>
        <v>7475.5727626847729</v>
      </c>
      <c r="M94" s="553">
        <f>SUM(D94:L94)</f>
        <v>124801.62620051598</v>
      </c>
      <c r="T94" s="197"/>
      <c r="U94" s="197"/>
    </row>
    <row r="95" spans="2:22" s="90" customFormat="1" ht="23.25" hidden="1" customHeight="1">
      <c r="B95" s="198">
        <v>2013</v>
      </c>
      <c r="C95" s="556"/>
      <c r="D95" s="556"/>
      <c r="E95" s="554">
        <f>SUM('4.  2011-2014 LRAM'!Y390:AL390)</f>
        <v>25733.791422575399</v>
      </c>
      <c r="F95" s="554">
        <f>SUM('4.  2011-2014 LRAM'!Y519:AL519)</f>
        <v>26010.454865374104</v>
      </c>
      <c r="G95" s="554">
        <f>SUM('5.  2015-2020 LRAM'!Y201:AL201)</f>
        <v>25875.230680942303</v>
      </c>
      <c r="H95" s="553">
        <f>SUM('5.  2015-2020 LRAM'!Y384:AL384)</f>
        <v>24038.953628341067</v>
      </c>
      <c r="I95" s="554">
        <f>SUM('5.  2015-2020 LRAM'!Y567:AL567)</f>
        <v>18401.393611966698</v>
      </c>
      <c r="J95" s="553">
        <f>SUM('5.  2015-2020 LRAM'!Y750:AL750)</f>
        <v>16125.490270784647</v>
      </c>
      <c r="K95" s="553">
        <f>SUM('5.  2015-2020 LRAM'!Y933:AL933)</f>
        <v>15219.587952097507</v>
      </c>
      <c r="L95" s="553">
        <f>SUM('5.  2015-2020 LRAM'!Y1116:AL1116)</f>
        <v>14445.058872394746</v>
      </c>
      <c r="M95" s="553">
        <f>SUM(C95:L95)</f>
        <v>165849.96130447648</v>
      </c>
      <c r="T95" s="197"/>
      <c r="U95" s="197"/>
    </row>
    <row r="96" spans="2:22" s="90" customFormat="1" ht="23.25" hidden="1" customHeight="1">
      <c r="B96" s="198">
        <v>2014</v>
      </c>
      <c r="C96" s="556"/>
      <c r="D96" s="556"/>
      <c r="E96" s="556"/>
      <c r="F96" s="554">
        <f>SUM('4.  2011-2014 LRAM'!Y520:AL520)</f>
        <v>45559.785510803049</v>
      </c>
      <c r="G96" s="554">
        <f>SUM('5.  2015-2020 LRAM'!Y202:AL202)</f>
        <v>44468.52134848891</v>
      </c>
      <c r="H96" s="553">
        <f>SUM('5.  2015-2020 LRAM'!Y385:AL385)</f>
        <v>40306.605309578168</v>
      </c>
      <c r="I96" s="554">
        <f>SUM('5.  2015-2020 LRAM'!Y568:AL568)</f>
        <v>34472.956686009908</v>
      </c>
      <c r="J96" s="553">
        <f>SUM('5.  2015-2020 LRAM'!Y751:AL751)</f>
        <v>29840.655418232836</v>
      </c>
      <c r="K96" s="553">
        <f>SUM('5.  2015-2020 LRAM'!Y934:AL934)</f>
        <v>27354.784884208286</v>
      </c>
      <c r="L96" s="553">
        <f>SUM('5.  2015-2020 LRAM'!Y1117:AL1117)</f>
        <v>24612.65366662178</v>
      </c>
      <c r="M96" s="553">
        <f>SUM(F96:L96)</f>
        <v>246615.96282394294</v>
      </c>
      <c r="T96" s="197"/>
      <c r="U96" s="197"/>
    </row>
    <row r="97" spans="2:21" s="90" customFormat="1" ht="23.25" hidden="1" customHeight="1">
      <c r="B97" s="198">
        <v>2015</v>
      </c>
      <c r="C97" s="556"/>
      <c r="D97" s="556"/>
      <c r="E97" s="556"/>
      <c r="F97" s="556"/>
      <c r="G97" s="554">
        <f>SUM('5.  2015-2020 LRAM'!Y203:AL203)</f>
        <v>34677.214299523286</v>
      </c>
      <c r="H97" s="553">
        <f>SUM('5.  2015-2020 LRAM'!Y386:AL386)</f>
        <v>31777.072349645918</v>
      </c>
      <c r="I97" s="554">
        <f>SUM('5.  2015-2020 LRAM'!Y569:AL569)</f>
        <v>28432.755531856459</v>
      </c>
      <c r="J97" s="553">
        <f>SUM('5.  2015-2020 LRAM'!Y752:AL752)</f>
        <v>26000.29913185646</v>
      </c>
      <c r="K97" s="553">
        <f>SUM('5.  2015-2020 LRAM'!Y935:AL935)</f>
        <v>21099.919955856458</v>
      </c>
      <c r="L97" s="553">
        <f>SUM('5.  2015-2020 LRAM'!Y1118:AL1118)</f>
        <v>18878.242023764622</v>
      </c>
      <c r="M97" s="553">
        <f>SUM(G97:L97)</f>
        <v>160865.50329250318</v>
      </c>
      <c r="T97" s="197"/>
      <c r="U97" s="197"/>
    </row>
    <row r="98" spans="2:21" s="90" customFormat="1" ht="23.25" hidden="1" customHeight="1">
      <c r="B98" s="198">
        <v>2016</v>
      </c>
      <c r="C98" s="556"/>
      <c r="D98" s="556"/>
      <c r="E98" s="556"/>
      <c r="F98" s="556"/>
      <c r="G98" s="556"/>
      <c r="H98" s="553">
        <f>SUM('5.  2015-2020 LRAM'!Y387:AL387)</f>
        <v>0</v>
      </c>
      <c r="I98" s="554">
        <f>SUM('5.  2015-2020 LRAM'!Y570:AL570)</f>
        <v>0</v>
      </c>
      <c r="J98" s="553">
        <f>SUM('5.  2015-2020 LRAM'!Y753:AL753)</f>
        <v>0</v>
      </c>
      <c r="K98" s="553">
        <f>SUM('5.  2015-2020 LRAM'!Y936:AL936)</f>
        <v>0</v>
      </c>
      <c r="L98" s="553">
        <f>SUM('5.  2015-2020 LRAM'!Y1119:AL1119)</f>
        <v>0</v>
      </c>
      <c r="M98" s="553">
        <f>SUM(H98:L98)</f>
        <v>0</v>
      </c>
      <c r="T98" s="197"/>
      <c r="U98" s="197"/>
    </row>
    <row r="99" spans="2:21" s="90" customFormat="1" ht="23.25" hidden="1" customHeight="1">
      <c r="B99" s="198">
        <v>2017</v>
      </c>
      <c r="C99" s="556"/>
      <c r="D99" s="556"/>
      <c r="E99" s="556"/>
      <c r="F99" s="556"/>
      <c r="G99" s="556"/>
      <c r="H99" s="556"/>
      <c r="I99" s="553">
        <f>SUM('5.  2015-2020 LRAM'!Y571:AL571)</f>
        <v>0</v>
      </c>
      <c r="J99" s="553">
        <f>SUM('5.  2015-2020 LRAM'!Y754:AL754)</f>
        <v>0</v>
      </c>
      <c r="K99" s="553">
        <f>SUM('5.  2015-2020 LRAM'!Y937:AL937)</f>
        <v>0</v>
      </c>
      <c r="L99" s="553">
        <f>SUM('5.  2015-2020 LRAM'!Y1120:AL1120)</f>
        <v>0</v>
      </c>
      <c r="M99" s="553">
        <f>SUM(I99:L99)</f>
        <v>0</v>
      </c>
      <c r="T99" s="197"/>
      <c r="U99" s="197"/>
    </row>
    <row r="100" spans="2:21" s="90" customFormat="1" ht="23.25" hidden="1" customHeight="1">
      <c r="B100" s="198">
        <v>2018</v>
      </c>
      <c r="C100" s="556"/>
      <c r="D100" s="556"/>
      <c r="E100" s="556"/>
      <c r="F100" s="556"/>
      <c r="G100" s="556"/>
      <c r="H100" s="556"/>
      <c r="I100" s="556"/>
      <c r="J100" s="553">
        <f>SUM('5.  2015-2020 LRAM'!Y755:AL755)</f>
        <v>0</v>
      </c>
      <c r="K100" s="553">
        <f>SUM('5.  2015-2020 LRAM'!Y938:AL938)</f>
        <v>0</v>
      </c>
      <c r="L100" s="553">
        <f>SUM('5.  2015-2020 LRAM'!Y1121:AL1121)</f>
        <v>0</v>
      </c>
      <c r="M100" s="553">
        <f>SUM(J100:L100)</f>
        <v>0</v>
      </c>
      <c r="T100" s="197"/>
      <c r="U100" s="197"/>
    </row>
    <row r="101" spans="2:21" s="90" customFormat="1" ht="23.25" hidden="1" customHeight="1">
      <c r="B101" s="198">
        <v>2019</v>
      </c>
      <c r="C101" s="556"/>
      <c r="D101" s="556"/>
      <c r="E101" s="556"/>
      <c r="F101" s="556"/>
      <c r="G101" s="556"/>
      <c r="H101" s="556"/>
      <c r="I101" s="556"/>
      <c r="J101" s="556"/>
      <c r="K101" s="553">
        <f>SUM('5.  2015-2020 LRAM'!Y939:AL939)</f>
        <v>0</v>
      </c>
      <c r="L101" s="553">
        <f>SUM('5.  2015-2020 LRAM'!Y1122:AL1122)</f>
        <v>0</v>
      </c>
      <c r="M101" s="553">
        <f>SUM(K101:L101)</f>
        <v>0</v>
      </c>
      <c r="T101" s="197"/>
      <c r="U101" s="197"/>
    </row>
    <row r="102" spans="2:21" s="90" customFormat="1" ht="23.25" hidden="1" customHeight="1">
      <c r="B102" s="198">
        <v>2020</v>
      </c>
      <c r="C102" s="556"/>
      <c r="D102" s="556"/>
      <c r="E102" s="556"/>
      <c r="F102" s="556"/>
      <c r="G102" s="556"/>
      <c r="H102" s="556"/>
      <c r="I102" s="556"/>
      <c r="J102" s="556"/>
      <c r="K102" s="556"/>
      <c r="L102" s="555">
        <f>SUM('5.  2015-2020 LRAM'!Y1123:AL1123)</f>
        <v>0</v>
      </c>
      <c r="M102" s="555">
        <f>L102</f>
        <v>0</v>
      </c>
      <c r="T102" s="197"/>
      <c r="U102" s="197"/>
    </row>
    <row r="103" spans="2:21" s="196" customFormat="1" ht="24" hidden="1" customHeight="1">
      <c r="B103" s="568" t="s">
        <v>519</v>
      </c>
      <c r="C103" s="552">
        <f>C93</f>
        <v>37840.035483818458</v>
      </c>
      <c r="D103" s="553">
        <f>D93+D94</f>
        <v>59450.487173010857</v>
      </c>
      <c r="E103" s="553">
        <f>E93+E94+E95</f>
        <v>85135.407789090212</v>
      </c>
      <c r="F103" s="553">
        <f>F93+F94+F95+F96</f>
        <v>130558.87311395568</v>
      </c>
      <c r="G103" s="553">
        <f>G93+G94+G95+G96+G97</f>
        <v>162063.23019518645</v>
      </c>
      <c r="H103" s="553">
        <f>H93+H94+H95+H96+H97+H98</f>
        <v>148139.12786568439</v>
      </c>
      <c r="I103" s="553">
        <f>I93+I94+I95+I96+I97+I98+I99</f>
        <v>125130.20110903399</v>
      </c>
      <c r="J103" s="553">
        <f>J93+J94+J95+J96+J97+J98+J99+J100</f>
        <v>110426.73365761274</v>
      </c>
      <c r="K103" s="553">
        <f>K93+K94+K95+K96+K97+K98+K99+K100+K101</f>
        <v>99331.415180756085</v>
      </c>
      <c r="L103" s="553">
        <f>SUM(L93:L102)</f>
        <v>91508.649961444171</v>
      </c>
      <c r="M103" s="553">
        <f>SUM(M93:M102)</f>
        <v>1049584.1615295932</v>
      </c>
      <c r="T103" s="199"/>
      <c r="U103" s="199"/>
    </row>
    <row r="104" spans="2:21" s="27" customFormat="1" ht="24.75" hidden="1" customHeight="1">
      <c r="B104" s="569" t="s">
        <v>518</v>
      </c>
      <c r="C104" s="551">
        <f>'4.  2011-2014 LRAM'!AM132</f>
        <v>30038.141362294442</v>
      </c>
      <c r="D104" s="551">
        <f>'4.  2011-2014 LRAM'!AM262</f>
        <v>31682.173279108822</v>
      </c>
      <c r="E104" s="551">
        <f>'4.  2011-2014 LRAM'!AM392</f>
        <v>31677.672736894776</v>
      </c>
      <c r="F104" s="551">
        <f>'4.  2011-2014 LRAM'!AM522</f>
        <v>31802.000808376582</v>
      </c>
      <c r="G104" s="551">
        <f>'5.  2015-2020 LRAM'!AM205</f>
        <v>31790.138966323</v>
      </c>
      <c r="H104" s="551">
        <f>'5.  2015-2020 LRAM'!AM389</f>
        <v>27610.789680981426</v>
      </c>
      <c r="I104" s="551">
        <f>'5.  2015-2020 LRAM'!AM573</f>
        <v>22779.358761174324</v>
      </c>
      <c r="J104" s="551">
        <f>'5.  2015-2020 LRAM'!AM757</f>
        <v>18350.547084684484</v>
      </c>
      <c r="K104" s="551">
        <f>'5.  2015-2020 LRAM'!AM941</f>
        <v>14022.390219023953</v>
      </c>
      <c r="L104" s="551">
        <f>'5.  2015-2020 LRAM'!AM1125</f>
        <v>9610.8407057336099</v>
      </c>
      <c r="M104" s="553">
        <f>SUM(C104:L104)</f>
        <v>249364.05360459539</v>
      </c>
      <c r="T104" s="89"/>
      <c r="U104" s="89"/>
    </row>
    <row r="105" spans="2:21" ht="24.75" hidden="1" customHeight="1">
      <c r="B105" s="569" t="s">
        <v>43</v>
      </c>
      <c r="C105" s="551">
        <f>'6.  Carrying Charges'!W27</f>
        <v>52.565261643767982</v>
      </c>
      <c r="D105" s="551">
        <f>'6.  Carrying Charges'!W42</f>
        <v>354.34212009033587</v>
      </c>
      <c r="E105" s="551">
        <f>'6.  Carrying Charges'!W57</f>
        <v>1237.3956678312654</v>
      </c>
      <c r="F105" s="551">
        <f>'6.  Carrying Charges'!W72</f>
        <v>3211.48085808414</v>
      </c>
      <c r="G105" s="551">
        <f>'6.  Carrying Charges'!W87</f>
        <v>6117.6501671373017</v>
      </c>
      <c r="H105" s="551">
        <f>'6.  Carrying Charges'!W102</f>
        <v>10223.95084477455</v>
      </c>
      <c r="I105" s="551">
        <f>'6.  Carrying Charges'!W117</f>
        <v>16088.296981009431</v>
      </c>
      <c r="J105" s="551">
        <f>'6.  Carrying Charges'!W132</f>
        <v>27007.090113754999</v>
      </c>
      <c r="K105" s="551">
        <f>'6.  Carrying Charges'!W147</f>
        <v>42091.241414062359</v>
      </c>
      <c r="L105" s="551">
        <f>'6.  Carrying Charges'!W162</f>
        <v>52319.480498384881</v>
      </c>
      <c r="M105" s="553">
        <f>SUM(C105:L105)</f>
        <v>158703.49392677302</v>
      </c>
    </row>
    <row r="106" spans="2:21" ht="23.25" hidden="1" customHeight="1">
      <c r="B106" s="568" t="s">
        <v>26</v>
      </c>
      <c r="C106" s="551">
        <f>C103-C104+C105</f>
        <v>7854.4593831677839</v>
      </c>
      <c r="D106" s="551">
        <f t="shared" ref="D106:J106" si="3">D103-D104+D105</f>
        <v>28122.656013992371</v>
      </c>
      <c r="E106" s="551">
        <f t="shared" si="3"/>
        <v>54695.130720026704</v>
      </c>
      <c r="F106" s="551">
        <f t="shared" si="3"/>
        <v>101968.35316366323</v>
      </c>
      <c r="G106" s="551">
        <f t="shared" si="3"/>
        <v>136390.74139600075</v>
      </c>
      <c r="H106" s="551">
        <f t="shared" si="3"/>
        <v>130752.28902947751</v>
      </c>
      <c r="I106" s="551">
        <f t="shared" si="3"/>
        <v>118439.1393288691</v>
      </c>
      <c r="J106" s="551">
        <f t="shared" si="3"/>
        <v>119083.27668668325</v>
      </c>
      <c r="K106" s="551">
        <f>K103-K104+K105</f>
        <v>127400.26637579448</v>
      </c>
      <c r="L106" s="551">
        <f>L103-L104+L105</f>
        <v>134217.28975409543</v>
      </c>
      <c r="M106" s="551">
        <f>M103-M104+M105</f>
        <v>958923.60185177089</v>
      </c>
    </row>
    <row r="107" spans="2:21" ht="15.6" hidden="1" customHeight="1"/>
    <row r="108" spans="2:21">
      <c r="B108" s="586" t="s">
        <v>526</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zoomScaleNormal="100" workbookViewId="0">
      <selection activeCell="E16" sqref="E16"/>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34" t="s">
        <v>171</v>
      </c>
      <c r="C14" s="126" t="s">
        <v>175</v>
      </c>
    </row>
    <row r="15" spans="2:3" ht="26.25" customHeight="1" thickBot="1">
      <c r="C15" s="128" t="s">
        <v>406</v>
      </c>
    </row>
    <row r="16" spans="2:3" ht="27" customHeight="1" thickBot="1">
      <c r="C16" s="566" t="s">
        <v>551</v>
      </c>
    </row>
    <row r="19" spans="2:8" ht="15.75">
      <c r="B19" s="534" t="s">
        <v>608</v>
      </c>
    </row>
    <row r="20" spans="2:8" ht="13.5" customHeight="1"/>
    <row r="21" spans="2:8" ht="41.1" customHeight="1">
      <c r="B21" s="787" t="s">
        <v>667</v>
      </c>
      <c r="C21" s="787"/>
      <c r="D21" s="787"/>
      <c r="E21" s="787"/>
      <c r="F21" s="787"/>
      <c r="G21" s="787"/>
      <c r="H21" s="787"/>
    </row>
    <row r="23" spans="2:8" s="606" customFormat="1" ht="15.75">
      <c r="B23" s="616" t="s">
        <v>546</v>
      </c>
      <c r="C23" s="616" t="s">
        <v>561</v>
      </c>
      <c r="D23" s="616" t="s">
        <v>545</v>
      </c>
      <c r="E23" s="794" t="s">
        <v>34</v>
      </c>
      <c r="F23" s="795"/>
      <c r="G23" s="794" t="s">
        <v>544</v>
      </c>
      <c r="H23" s="795"/>
    </row>
    <row r="24" spans="2:8">
      <c r="B24" s="605">
        <v>1</v>
      </c>
      <c r="C24" s="641"/>
      <c r="D24" s="604"/>
      <c r="E24" s="792"/>
      <c r="F24" s="793"/>
      <c r="G24" s="796"/>
      <c r="H24" s="797"/>
    </row>
    <row r="25" spans="2:8">
      <c r="B25" s="605">
        <v>2</v>
      </c>
      <c r="C25" s="641"/>
      <c r="D25" s="604"/>
      <c r="E25" s="792"/>
      <c r="F25" s="793"/>
      <c r="G25" s="796"/>
      <c r="H25" s="797"/>
    </row>
    <row r="26" spans="2:8">
      <c r="B26" s="605">
        <v>3</v>
      </c>
      <c r="C26" s="641"/>
      <c r="D26" s="604"/>
      <c r="E26" s="792"/>
      <c r="F26" s="793"/>
      <c r="G26" s="796"/>
      <c r="H26" s="797"/>
    </row>
    <row r="27" spans="2:8">
      <c r="B27" s="605">
        <v>4</v>
      </c>
      <c r="C27" s="641"/>
      <c r="D27" s="604"/>
      <c r="E27" s="792"/>
      <c r="F27" s="793"/>
      <c r="G27" s="796"/>
      <c r="H27" s="797"/>
    </row>
    <row r="28" spans="2:8">
      <c r="B28" s="605">
        <v>5</v>
      </c>
      <c r="C28" s="641"/>
      <c r="D28" s="604"/>
      <c r="E28" s="792"/>
      <c r="F28" s="793"/>
      <c r="G28" s="796"/>
      <c r="H28" s="797"/>
    </row>
    <row r="29" spans="2:8">
      <c r="B29" s="605">
        <v>6</v>
      </c>
      <c r="C29" s="641"/>
      <c r="D29" s="604"/>
      <c r="E29" s="792"/>
      <c r="F29" s="793"/>
      <c r="G29" s="796"/>
      <c r="H29" s="797"/>
    </row>
    <row r="30" spans="2:8">
      <c r="B30" s="605">
        <v>7</v>
      </c>
      <c r="C30" s="641"/>
      <c r="D30" s="604"/>
      <c r="E30" s="792"/>
      <c r="F30" s="793"/>
      <c r="G30" s="796"/>
      <c r="H30" s="797"/>
    </row>
    <row r="31" spans="2:8">
      <c r="B31" s="605">
        <v>8</v>
      </c>
      <c r="C31" s="641"/>
      <c r="D31" s="604"/>
      <c r="E31" s="792"/>
      <c r="F31" s="793"/>
      <c r="G31" s="796"/>
      <c r="H31" s="797"/>
    </row>
    <row r="32" spans="2:8">
      <c r="B32" s="605">
        <v>9</v>
      </c>
      <c r="C32" s="641"/>
      <c r="D32" s="604"/>
      <c r="E32" s="792"/>
      <c r="F32" s="793"/>
      <c r="G32" s="796"/>
      <c r="H32" s="797"/>
    </row>
    <row r="33" spans="2:8">
      <c r="B33" s="605">
        <v>10</v>
      </c>
      <c r="C33" s="641"/>
      <c r="D33" s="604"/>
      <c r="E33" s="792"/>
      <c r="F33" s="793"/>
      <c r="G33" s="796"/>
      <c r="H33" s="797"/>
    </row>
    <row r="34" spans="2:8">
      <c r="B34" s="605" t="s">
        <v>480</v>
      </c>
      <c r="C34" s="641"/>
      <c r="D34" s="604"/>
      <c r="E34" s="792"/>
      <c r="F34" s="793"/>
      <c r="G34" s="796"/>
      <c r="H34" s="797"/>
    </row>
    <row r="36" spans="2:8" ht="30.75" customHeight="1">
      <c r="B36" s="534" t="s">
        <v>604</v>
      </c>
    </row>
    <row r="37" spans="2:8" ht="23.25" customHeight="1">
      <c r="B37" s="565" t="s">
        <v>609</v>
      </c>
      <c r="C37" s="602"/>
      <c r="D37" s="602"/>
      <c r="E37" s="602"/>
      <c r="F37" s="602"/>
      <c r="G37" s="602"/>
      <c r="H37" s="602"/>
    </row>
    <row r="39" spans="2:8" s="90" customFormat="1" ht="15.75">
      <c r="B39" s="616" t="s">
        <v>546</v>
      </c>
      <c r="C39" s="616" t="s">
        <v>561</v>
      </c>
      <c r="D39" s="616" t="s">
        <v>545</v>
      </c>
      <c r="E39" s="794" t="s">
        <v>34</v>
      </c>
      <c r="F39" s="795"/>
      <c r="G39" s="794" t="s">
        <v>544</v>
      </c>
      <c r="H39" s="795"/>
    </row>
    <row r="40" spans="2:8">
      <c r="B40" s="605">
        <v>1</v>
      </c>
      <c r="C40" s="641"/>
      <c r="D40" s="604"/>
      <c r="E40" s="792"/>
      <c r="F40" s="793"/>
      <c r="G40" s="796"/>
      <c r="H40" s="797"/>
    </row>
    <row r="41" spans="2:8">
      <c r="B41" s="605">
        <v>2</v>
      </c>
      <c r="C41" s="641"/>
      <c r="D41" s="604"/>
      <c r="E41" s="792"/>
      <c r="F41" s="793"/>
      <c r="G41" s="796"/>
      <c r="H41" s="797"/>
    </row>
    <row r="42" spans="2:8">
      <c r="B42" s="605">
        <v>3</v>
      </c>
      <c r="C42" s="641"/>
      <c r="D42" s="604"/>
      <c r="E42" s="792"/>
      <c r="F42" s="793"/>
      <c r="G42" s="796"/>
      <c r="H42" s="797"/>
    </row>
    <row r="43" spans="2:8">
      <c r="B43" s="605">
        <v>4</v>
      </c>
      <c r="C43" s="641"/>
      <c r="D43" s="604"/>
      <c r="E43" s="792"/>
      <c r="F43" s="793"/>
      <c r="G43" s="796"/>
      <c r="H43" s="797"/>
    </row>
    <row r="44" spans="2:8">
      <c r="B44" s="605">
        <v>5</v>
      </c>
      <c r="C44" s="641"/>
      <c r="D44" s="604"/>
      <c r="E44" s="792"/>
      <c r="F44" s="793"/>
      <c r="G44" s="796"/>
      <c r="H44" s="797"/>
    </row>
    <row r="45" spans="2:8">
      <c r="B45" s="605">
        <v>6</v>
      </c>
      <c r="C45" s="641"/>
      <c r="D45" s="604"/>
      <c r="E45" s="792"/>
      <c r="F45" s="793"/>
      <c r="G45" s="796"/>
      <c r="H45" s="797"/>
    </row>
    <row r="46" spans="2:8">
      <c r="B46" s="605">
        <v>7</v>
      </c>
      <c r="C46" s="641"/>
      <c r="D46" s="604"/>
      <c r="E46" s="792"/>
      <c r="F46" s="793"/>
      <c r="G46" s="796"/>
      <c r="H46" s="797"/>
    </row>
    <row r="47" spans="2:8">
      <c r="B47" s="605">
        <v>8</v>
      </c>
      <c r="C47" s="641"/>
      <c r="D47" s="604"/>
      <c r="E47" s="792"/>
      <c r="F47" s="793"/>
      <c r="G47" s="796"/>
      <c r="H47" s="797"/>
    </row>
    <row r="48" spans="2:8">
      <c r="B48" s="605">
        <v>9</v>
      </c>
      <c r="C48" s="641"/>
      <c r="D48" s="604"/>
      <c r="E48" s="792"/>
      <c r="F48" s="793"/>
      <c r="G48" s="796"/>
      <c r="H48" s="797"/>
    </row>
    <row r="49" spans="2:8">
      <c r="B49" s="605">
        <v>10</v>
      </c>
      <c r="C49" s="641"/>
      <c r="D49" s="604"/>
      <c r="E49" s="792"/>
      <c r="F49" s="793"/>
      <c r="G49" s="796"/>
      <c r="H49" s="797"/>
    </row>
    <row r="50" spans="2:8">
      <c r="B50" s="605" t="s">
        <v>480</v>
      </c>
      <c r="C50" s="641"/>
      <c r="D50" s="604"/>
      <c r="E50" s="792"/>
      <c r="F50" s="793"/>
      <c r="G50" s="796"/>
      <c r="H50" s="797"/>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81"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zoomScale="85" zoomScaleNormal="85" workbookViewId="0">
      <selection activeCell="G9" sqref="G9"/>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56"/>
      <c r="D4" s="257" t="s">
        <v>175</v>
      </c>
      <c r="E4" s="438"/>
      <c r="F4" s="438"/>
      <c r="G4" s="438"/>
      <c r="H4" s="438"/>
      <c r="I4" s="438"/>
      <c r="J4" s="438"/>
      <c r="K4" s="438"/>
      <c r="L4" s="438"/>
      <c r="M4" s="438"/>
      <c r="N4" s="438"/>
      <c r="O4" s="438"/>
      <c r="P4" s="438"/>
      <c r="Q4" s="457"/>
    </row>
    <row r="5" spans="2:17" s="2" customFormat="1" ht="24" customHeight="1" thickBot="1">
      <c r="B5" s="458"/>
      <c r="C5" s="456"/>
      <c r="D5" s="459" t="s">
        <v>406</v>
      </c>
      <c r="F5" s="438"/>
      <c r="G5" s="438"/>
      <c r="H5" s="438"/>
      <c r="I5" s="438"/>
      <c r="J5" s="438"/>
      <c r="K5" s="438"/>
      <c r="L5" s="438"/>
      <c r="M5" s="438"/>
      <c r="N5" s="438"/>
      <c r="O5" s="438"/>
      <c r="P5" s="438"/>
      <c r="Q5" s="457"/>
    </row>
    <row r="6" spans="2:17" s="2" customFormat="1" ht="28.5" customHeight="1" thickBot="1">
      <c r="B6" s="458"/>
      <c r="C6" s="456"/>
      <c r="D6" s="261" t="s">
        <v>172</v>
      </c>
      <c r="E6" s="438"/>
      <c r="F6" s="438"/>
      <c r="G6" s="438"/>
      <c r="H6" s="438"/>
      <c r="I6" s="438"/>
      <c r="J6" s="438"/>
      <c r="K6" s="438"/>
      <c r="L6" s="438"/>
      <c r="M6" s="438"/>
      <c r="N6" s="438"/>
      <c r="O6" s="438"/>
      <c r="P6" s="438"/>
      <c r="Q6" s="457"/>
    </row>
    <row r="7" spans="2:17" s="104" customFormat="1" ht="29.25" customHeight="1" thickBot="1">
      <c r="D7" s="566" t="s">
        <v>551</v>
      </c>
      <c r="P7" s="105"/>
      <c r="Q7" s="105"/>
    </row>
    <row r="8" spans="2:17" s="104" customFormat="1" ht="30" customHeight="1">
      <c r="D8" s="571"/>
      <c r="P8" s="105"/>
      <c r="Q8" s="105"/>
    </row>
    <row r="9" spans="2:17" s="2" customFormat="1" ht="24.75" customHeight="1">
      <c r="B9" s="118" t="s">
        <v>411</v>
      </c>
      <c r="C9" s="17"/>
      <c r="D9" s="455">
        <v>2011</v>
      </c>
    </row>
    <row r="10" spans="2:17" s="17" customFormat="1" ht="16.5" customHeight="1"/>
    <row r="11" spans="2:17" s="17" customFormat="1" ht="36.75" customHeight="1">
      <c r="B11" s="798" t="s">
        <v>745</v>
      </c>
      <c r="C11" s="798"/>
      <c r="D11" s="798"/>
      <c r="E11" s="798"/>
      <c r="F11" s="798"/>
      <c r="G11" s="798"/>
      <c r="H11" s="798"/>
      <c r="I11" s="798"/>
      <c r="J11" s="798"/>
      <c r="K11" s="798"/>
      <c r="L11" s="798"/>
      <c r="M11" s="798"/>
      <c r="N11" s="611"/>
      <c r="O11" s="611"/>
      <c r="P11" s="611"/>
      <c r="Q11" s="611"/>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GS 50 to 999 kW</v>
      </c>
      <c r="G13" s="243" t="str">
        <f>'1.  LRAMVA Summary'!G52</f>
        <v>GS&gt;1000 kW</v>
      </c>
      <c r="H13" s="243" t="str">
        <f>'1.  LRAMVA Summary'!H52</f>
        <v/>
      </c>
      <c r="I13" s="243" t="str">
        <f>'1.  LRAMVA Summary'!I52</f>
        <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75"/>
      <c r="D14" s="576" t="str">
        <f>'1.  LRAMVA Summary'!D53</f>
        <v>kWh</v>
      </c>
      <c r="E14" s="576" t="str">
        <f>'1.  LRAMVA Summary'!E53</f>
        <v>kWh</v>
      </c>
      <c r="F14" s="576" t="str">
        <f>'1.  LRAMVA Summary'!F53</f>
        <v>kW</v>
      </c>
      <c r="G14" s="576" t="str">
        <f>'1.  LRAMVA Summary'!G53</f>
        <v>kW</v>
      </c>
      <c r="H14" s="576">
        <f>'1.  LRAMVA Summary'!H53</f>
        <v>0</v>
      </c>
      <c r="I14" s="576">
        <f>'1.  LRAMVA Summary'!I53</f>
        <v>0</v>
      </c>
      <c r="J14" s="576">
        <f>'1.  LRAMVA Summary'!J53</f>
        <v>0</v>
      </c>
      <c r="K14" s="576">
        <f>'1.  LRAMVA Summary'!K53</f>
        <v>0</v>
      </c>
      <c r="L14" s="576">
        <f>'1.  LRAMVA Summary'!L53</f>
        <v>0</v>
      </c>
      <c r="M14" s="576">
        <f>'1.  LRAMVA Summary'!M53</f>
        <v>0</v>
      </c>
      <c r="N14" s="576">
        <f>'1.  LRAMVA Summary'!N53</f>
        <v>0</v>
      </c>
      <c r="O14" s="576">
        <f>'1.  LRAMVA Summary'!O53</f>
        <v>0</v>
      </c>
      <c r="P14" s="576">
        <f>'1.  LRAMVA Summary'!P53</f>
        <v>0</v>
      </c>
      <c r="Q14" s="577">
        <f>'1.  LRAMVA Summary'!Q53</f>
        <v>0</v>
      </c>
    </row>
    <row r="15" spans="2:17" s="456" customFormat="1" ht="15.75" customHeight="1">
      <c r="B15" s="461" t="s">
        <v>27</v>
      </c>
      <c r="C15" s="761">
        <f>SUM(D15:Q15)</f>
        <v>1887999.9999999674</v>
      </c>
      <c r="D15" s="754">
        <v>1006548.1082931462</v>
      </c>
      <c r="E15" s="754">
        <v>395891.49990205932</v>
      </c>
      <c r="F15" s="754">
        <v>485560.39180476166</v>
      </c>
      <c r="G15" s="451"/>
      <c r="H15" s="451"/>
      <c r="I15" s="451"/>
      <c r="J15" s="451"/>
      <c r="K15" s="451"/>
      <c r="L15" s="451"/>
      <c r="M15" s="451"/>
      <c r="N15" s="451"/>
      <c r="O15" s="451"/>
      <c r="P15" s="452"/>
      <c r="Q15" s="452"/>
    </row>
    <row r="16" spans="2:17" s="456" customFormat="1" ht="15.75" customHeight="1">
      <c r="B16" s="461" t="s">
        <v>28</v>
      </c>
      <c r="C16" s="753">
        <f>SUM(D16:Q16)</f>
        <v>1501.498994124122</v>
      </c>
      <c r="D16" s="452"/>
      <c r="E16" s="452"/>
      <c r="F16" s="452">
        <v>1501.498994124122</v>
      </c>
      <c r="G16" s="450"/>
      <c r="H16" s="450"/>
      <c r="I16" s="450"/>
      <c r="J16" s="450"/>
      <c r="K16" s="452"/>
      <c r="L16" s="452"/>
      <c r="M16" s="452"/>
      <c r="N16" s="452"/>
      <c r="O16" s="452"/>
      <c r="P16" s="452"/>
      <c r="Q16" s="452"/>
    </row>
    <row r="17" spans="2:17" s="17" customFormat="1" ht="15.75" customHeight="1"/>
    <row r="18" spans="2:17" s="25" customFormat="1" ht="15.75" customHeight="1">
      <c r="B18" s="191" t="s">
        <v>451</v>
      </c>
      <c r="C18" s="192"/>
      <c r="D18" s="192">
        <f t="shared" ref="D18:E18" si="0">IF(D14="kw",HLOOKUP(D14,D14:D16,3,FALSE),HLOOKUP(D14,D14:D16,2,FALSE))</f>
        <v>1006548.1082931462</v>
      </c>
      <c r="E18" s="192">
        <f t="shared" si="0"/>
        <v>395891.49990205932</v>
      </c>
      <c r="F18" s="192">
        <f>IF(F14="kw",HLOOKUP(F14,F14:F16,3,FALSE),HLOOKUP(F14,F14:F16,2,FALSE))</f>
        <v>1501.498994124122</v>
      </c>
      <c r="G18" s="192">
        <f t="shared" ref="G18:Q18" si="1">IF(G14="kw",HLOOKUP(G14,G14:G16,3,FALSE),HLOOKUP(G14,G14:G16,2,FALSE))</f>
        <v>0</v>
      </c>
      <c r="H18" s="192">
        <f t="shared" si="1"/>
        <v>0</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8" customFormat="1" ht="21" customHeight="1">
      <c r="B20" s="460" t="s">
        <v>661</v>
      </c>
      <c r="C20" s="453"/>
      <c r="D20" s="454"/>
    </row>
    <row r="21" spans="2:17" s="438" customFormat="1" ht="21" customHeight="1">
      <c r="B21" s="460" t="s">
        <v>366</v>
      </c>
      <c r="C21" s="453" t="s">
        <v>766</v>
      </c>
      <c r="D21" s="454"/>
      <c r="F21" s="756"/>
    </row>
    <row r="22" spans="2:17" s="17" customFormat="1" ht="15.75" customHeight="1">
      <c r="B22" s="166"/>
      <c r="C22" s="167"/>
      <c r="D22" s="163"/>
    </row>
    <row r="23" spans="2:17" s="17" customFormat="1" ht="23.25" customHeight="1">
      <c r="B23" s="168"/>
      <c r="C23" s="168"/>
      <c r="D23" s="163"/>
    </row>
    <row r="24" spans="2:17" s="17" customFormat="1" ht="22.5" customHeight="1">
      <c r="B24" s="118" t="s">
        <v>412</v>
      </c>
      <c r="C24" s="118"/>
      <c r="D24" s="455"/>
    </row>
    <row r="25" spans="2:17" s="2" customFormat="1" ht="15.75" customHeight="1">
      <c r="D25" s="20"/>
    </row>
    <row r="26" spans="2:17" s="2" customFormat="1" ht="42" customHeight="1">
      <c r="B26" s="798" t="s">
        <v>745</v>
      </c>
      <c r="C26" s="798"/>
      <c r="D26" s="798"/>
      <c r="E26" s="798"/>
      <c r="F26" s="798"/>
      <c r="G26" s="798"/>
      <c r="H26" s="798"/>
      <c r="I26" s="798"/>
      <c r="J26" s="798"/>
      <c r="K26" s="798"/>
      <c r="L26" s="798"/>
      <c r="M26" s="798"/>
      <c r="N26" s="611"/>
      <c r="O26" s="611"/>
      <c r="P26" s="611"/>
      <c r="Q26" s="611"/>
    </row>
    <row r="27" spans="2:17" s="2" customFormat="1" ht="15.75" customHeight="1">
      <c r="D27" s="20"/>
    </row>
    <row r="28" spans="2:17" s="17" customFormat="1" ht="44.25" customHeight="1">
      <c r="C28" s="243" t="str">
        <f>'1.  LRAMVA Summary'!R52</f>
        <v>Total</v>
      </c>
      <c r="D28" s="243" t="str">
        <f>'1.  LRAMVA Summary'!D52</f>
        <v>Residential</v>
      </c>
      <c r="E28" s="243" t="str">
        <f>'1.  LRAMVA Summary'!E52</f>
        <v>GS&lt;50 kW</v>
      </c>
      <c r="F28" s="243" t="str">
        <f>'1.  LRAMVA Summary'!F52</f>
        <v>GS 50 to 999 kW</v>
      </c>
      <c r="G28" s="243" t="str">
        <f>'1.  LRAMVA Summary'!G52</f>
        <v>GS&gt;1000 kW</v>
      </c>
      <c r="H28" s="243" t="str">
        <f>'1.  LRAMVA Summary'!H52</f>
        <v/>
      </c>
      <c r="I28" s="243" t="str">
        <f>'1.  LRAMVA Summary'!I52</f>
        <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customHeight="1">
      <c r="B29" s="82"/>
      <c r="C29" s="575"/>
      <c r="D29" s="576" t="str">
        <f>'1.  LRAMVA Summary'!D53</f>
        <v>kWh</v>
      </c>
      <c r="E29" s="576" t="str">
        <f>'1.  LRAMVA Summary'!E53</f>
        <v>kWh</v>
      </c>
      <c r="F29" s="576" t="str">
        <f>'1.  LRAMVA Summary'!F53</f>
        <v>kW</v>
      </c>
      <c r="G29" s="576" t="str">
        <f>'1.  LRAMVA Summary'!G53</f>
        <v>kW</v>
      </c>
      <c r="H29" s="576">
        <f>'1.  LRAMVA Summary'!H53</f>
        <v>0</v>
      </c>
      <c r="I29" s="576">
        <f>'1.  LRAMVA Summary'!I53</f>
        <v>0</v>
      </c>
      <c r="J29" s="576">
        <f>'1.  LRAMVA Summary'!J53</f>
        <v>0</v>
      </c>
      <c r="K29" s="576">
        <f>'1.  LRAMVA Summary'!K53</f>
        <v>0</v>
      </c>
      <c r="L29" s="576">
        <f>'1.  LRAMVA Summary'!L53</f>
        <v>0</v>
      </c>
      <c r="M29" s="576">
        <f>'1.  LRAMVA Summary'!M53</f>
        <v>0</v>
      </c>
      <c r="N29" s="576">
        <f>'1.  LRAMVA Summary'!N53</f>
        <v>0</v>
      </c>
      <c r="O29" s="576">
        <f>'1.  LRAMVA Summary'!O53</f>
        <v>0</v>
      </c>
      <c r="P29" s="576">
        <f>'1.  LRAMVA Summary'!P53</f>
        <v>0</v>
      </c>
      <c r="Q29" s="577">
        <f>'1.  LRAMVA Summary'!Q53</f>
        <v>0</v>
      </c>
    </row>
    <row r="30" spans="2:17" s="456" customFormat="1" ht="15.75" customHeight="1">
      <c r="B30" s="461" t="s">
        <v>27</v>
      </c>
      <c r="C30" s="623">
        <f>SUM(D30:Q30)</f>
        <v>0</v>
      </c>
      <c r="D30" s="462"/>
      <c r="E30" s="462"/>
      <c r="F30" s="462"/>
      <c r="G30" s="462"/>
      <c r="H30" s="462"/>
      <c r="I30" s="462"/>
      <c r="J30" s="462"/>
      <c r="K30" s="462"/>
      <c r="L30" s="462"/>
      <c r="M30" s="462"/>
      <c r="N30" s="462"/>
      <c r="O30" s="462"/>
      <c r="P30" s="462"/>
      <c r="Q30" s="452"/>
    </row>
    <row r="31" spans="2:17" s="463" customFormat="1" ht="15" customHeight="1">
      <c r="B31" s="461" t="s">
        <v>28</v>
      </c>
      <c r="C31" s="623">
        <f>SUM(D31:Q31)</f>
        <v>0</v>
      </c>
      <c r="D31" s="450"/>
      <c r="E31" s="450"/>
      <c r="F31" s="450"/>
      <c r="G31" s="450"/>
      <c r="H31" s="450"/>
      <c r="I31" s="450"/>
      <c r="J31" s="450"/>
      <c r="K31" s="452"/>
      <c r="L31" s="452"/>
      <c r="M31" s="452"/>
      <c r="N31" s="452"/>
      <c r="O31" s="452"/>
      <c r="P31" s="452"/>
      <c r="Q31" s="452"/>
    </row>
    <row r="32" spans="2:17" s="17" customFormat="1" ht="15.75" customHeight="1"/>
    <row r="33" spans="2:32" s="25" customFormat="1" ht="15.75"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60" t="s">
        <v>661</v>
      </c>
      <c r="C35" s="453"/>
      <c r="D35" s="454"/>
      <c r="E35" s="93"/>
      <c r="F35" s="93"/>
      <c r="G35" s="93"/>
      <c r="H35" s="93"/>
      <c r="I35" s="93"/>
      <c r="J35" s="93"/>
      <c r="K35" s="93"/>
      <c r="L35" s="93"/>
      <c r="M35" s="93"/>
      <c r="N35" s="93"/>
      <c r="O35" s="93"/>
      <c r="P35" s="93"/>
      <c r="Q35" s="93"/>
    </row>
    <row r="36" spans="2:32" s="438" customFormat="1" ht="21" customHeight="1">
      <c r="B36" s="460" t="s">
        <v>366</v>
      </c>
      <c r="C36" s="453" t="s">
        <v>413</v>
      </c>
      <c r="D36" s="454"/>
    </row>
    <row r="37" spans="2:32" s="17" customFormat="1" ht="15.75" customHeight="1">
      <c r="B37" s="166"/>
      <c r="C37" s="167"/>
      <c r="D37" s="163"/>
      <c r="R37" s="163"/>
    </row>
    <row r="38" spans="2:32" s="17" customFormat="1" ht="15.75" customHeight="1">
      <c r="B38" s="166"/>
      <c r="C38" s="166"/>
      <c r="D38" s="163"/>
      <c r="R38" s="163"/>
    </row>
    <row r="39" spans="2:32" s="20" customFormat="1" ht="15.75">
      <c r="B39" s="118" t="s">
        <v>453</v>
      </c>
      <c r="C39" s="35"/>
      <c r="D39" s="34"/>
      <c r="E39" s="39"/>
      <c r="F39" s="40"/>
    </row>
    <row r="40" spans="2:32" s="70" customFormat="1" ht="39" customHeight="1">
      <c r="B40" s="798" t="s">
        <v>602</v>
      </c>
      <c r="C40" s="798"/>
      <c r="D40" s="798"/>
      <c r="E40" s="798"/>
      <c r="F40" s="798"/>
      <c r="G40" s="798"/>
      <c r="H40" s="798"/>
      <c r="I40" s="798"/>
      <c r="J40" s="798"/>
      <c r="K40" s="798"/>
      <c r="L40" s="798"/>
      <c r="M40" s="798"/>
      <c r="N40" s="611"/>
      <c r="O40" s="611"/>
      <c r="P40" s="611"/>
      <c r="Q40" s="611"/>
    </row>
    <row r="41" spans="2:32" s="2" customFormat="1" ht="16.5" customHeight="1">
      <c r="B41" s="10"/>
      <c r="C41" s="10"/>
      <c r="D41" s="22"/>
      <c r="E41" s="20"/>
      <c r="F41" s="20"/>
      <c r="G41" s="20"/>
      <c r="R41" s="20"/>
    </row>
    <row r="42" spans="2:32" s="17" customFormat="1" ht="56.25" customHeight="1">
      <c r="B42" s="243" t="s">
        <v>234</v>
      </c>
      <c r="C42" s="243" t="s">
        <v>599</v>
      </c>
      <c r="D42" s="243" t="str">
        <f>'1.  LRAMVA Summary'!D52</f>
        <v>Residential</v>
      </c>
      <c r="E42" s="243" t="str">
        <f>'1.  LRAMVA Summary'!E52</f>
        <v>GS&lt;50 kW</v>
      </c>
      <c r="F42" s="243" t="str">
        <f>'1.  LRAMVA Summary'!F52</f>
        <v>GS 50 to 999 kW</v>
      </c>
      <c r="G42" s="243" t="str">
        <f>'1.  LRAMVA Summary'!G52</f>
        <v>GS&gt;1000 kW</v>
      </c>
      <c r="H42" s="243" t="str">
        <f>'1.  LRAMVA Summary'!H52</f>
        <v/>
      </c>
      <c r="I42" s="243" t="str">
        <f>'1.  LRAMVA Summary'!I52</f>
        <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78"/>
      <c r="C43" s="579"/>
      <c r="D43" s="580" t="str">
        <f>'1.  LRAMVA Summary'!D53</f>
        <v>kWh</v>
      </c>
      <c r="E43" s="580" t="str">
        <f>'1.  LRAMVA Summary'!E53</f>
        <v>kWh</v>
      </c>
      <c r="F43" s="580" t="str">
        <f>'1.  LRAMVA Summary'!F53</f>
        <v>kW</v>
      </c>
      <c r="G43" s="580" t="str">
        <f>'1.  LRAMVA Summary'!G53</f>
        <v>kW</v>
      </c>
      <c r="H43" s="580">
        <f>'1.  LRAMVA Summary'!H53</f>
        <v>0</v>
      </c>
      <c r="I43" s="580">
        <f>'1.  LRAMVA Summary'!I53</f>
        <v>0</v>
      </c>
      <c r="J43" s="580">
        <f>'1.  LRAMVA Summary'!J53</f>
        <v>0</v>
      </c>
      <c r="K43" s="580">
        <f>'1.  LRAMVA Summary'!K53</f>
        <v>0</v>
      </c>
      <c r="L43" s="580">
        <f>'1.  LRAMVA Summary'!L53</f>
        <v>0</v>
      </c>
      <c r="M43" s="580">
        <f>'1.  LRAMVA Summary'!M53</f>
        <v>0</v>
      </c>
      <c r="N43" s="580">
        <f>'1.  LRAMVA Summary'!N53</f>
        <v>0</v>
      </c>
      <c r="O43" s="580">
        <f>'1.  LRAMVA Summary'!O53</f>
        <v>0</v>
      </c>
      <c r="P43" s="580">
        <f>'1.  LRAMVA Summary'!P53</f>
        <v>0</v>
      </c>
      <c r="Q43" s="581">
        <f>'1.  LRAMVA Summary'!Q53</f>
        <v>0</v>
      </c>
      <c r="R43" s="169"/>
    </row>
    <row r="44" spans="2:32" s="17" customFormat="1" ht="15.75">
      <c r="B44" s="170">
        <v>2011</v>
      </c>
      <c r="C44" s="531">
        <v>2011</v>
      </c>
      <c r="D44" s="190">
        <v>1006548.1082931462</v>
      </c>
      <c r="E44" s="190">
        <v>395891.49990205932</v>
      </c>
      <c r="F44" s="190">
        <v>1501.498994124122</v>
      </c>
      <c r="G44" s="190">
        <f t="shared" ref="G44:Q44" si="3">IF(ISBLANK($C$44),0,IF($C44=$D$9,HLOOKUP(G43,G14:G18,5,FALSE),HLOOKUP(G43,G29:G33,5,FALSE)))</f>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1">
        <v>2011</v>
      </c>
      <c r="D45" s="190">
        <v>1006548.1082931462</v>
      </c>
      <c r="E45" s="190">
        <v>395891.49990205932</v>
      </c>
      <c r="F45" s="190">
        <v>1501.498994124122</v>
      </c>
      <c r="G45" s="190">
        <f t="shared" ref="G45:Q45" si="4">IF(ISBLANK($C$45),0,IF($C$45=$D$9,HLOOKUP(G43,G14:G18,5,FALSE),HLOOKUP(G43,G29:G33,5,FALSE)))</f>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1">
        <v>2011</v>
      </c>
      <c r="D46" s="190">
        <v>1006548.1082931462</v>
      </c>
      <c r="E46" s="190">
        <v>395891.49990205932</v>
      </c>
      <c r="F46" s="190">
        <v>1501.498994124122</v>
      </c>
      <c r="G46" s="190">
        <f t="shared" ref="G46:Q46" si="5">IF(ISBLANK($C$46),0,IF($C$46=$D$9,HLOOKUP(G43,G14:G18,5,FALSE),HLOOKUP(G43,G29:G33,5,FALSE)))</f>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31">
        <v>2011</v>
      </c>
      <c r="D47" s="190">
        <v>1006548.1082931462</v>
      </c>
      <c r="E47" s="190">
        <v>395891.49990205932</v>
      </c>
      <c r="F47" s="190">
        <v>1501.498994124122</v>
      </c>
      <c r="G47" s="190">
        <f t="shared" ref="G47:Q47" si="6">IF(ISBLANK($C$47),0,IF($C$47=$D$9,HLOOKUP(G43,G14:G18,5,FALSE),HLOOKUP(G43,G29:G33,5,FALSE)))</f>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31">
        <v>2011</v>
      </c>
      <c r="D48" s="190">
        <v>1006548.1082931462</v>
      </c>
      <c r="E48" s="190">
        <v>395891.49990205932</v>
      </c>
      <c r="F48" s="190">
        <v>1501.498994124122</v>
      </c>
      <c r="G48" s="190">
        <f t="shared" ref="G48:Q48" si="7">IF(ISBLANK($C$48),0,IF($C$48=$D$9,HLOOKUP(G43,G14:G18,5,FALSE),HLOOKUP(G43,G29:G33,5,FALSE)))</f>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31">
        <v>2011</v>
      </c>
      <c r="D49" s="190">
        <v>1006548.1082931462</v>
      </c>
      <c r="E49" s="190">
        <v>395891.49990205932</v>
      </c>
      <c r="F49" s="190">
        <v>1501.498994124122</v>
      </c>
      <c r="G49" s="190">
        <f t="shared" ref="G49:Q49" si="8">IF(ISBLANK($C$49),0,IF($C$49=$D$9,HLOOKUP(G43,G14:G18,5,FALSE),HLOOKUP(G43,G29:G33,5,FALSE)))</f>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31">
        <v>2011</v>
      </c>
      <c r="D50" s="190">
        <f t="shared" ref="D50:I50" si="9">IF(ISBLANK($C$50),0,IF($C$50=$D$9,HLOOKUP(D43,D14:D18,5,FALSE),HLOOKUP(D43,D29:D33,5,FALSE)))</f>
        <v>1006548.1082931462</v>
      </c>
      <c r="E50" s="190">
        <f t="shared" si="9"/>
        <v>395891.49990205932</v>
      </c>
      <c r="F50" s="190">
        <f t="shared" si="9"/>
        <v>1501.498994124122</v>
      </c>
      <c r="G50" s="190">
        <f t="shared" si="9"/>
        <v>0</v>
      </c>
      <c r="H50" s="190">
        <f t="shared" si="9"/>
        <v>0</v>
      </c>
      <c r="I50" s="190">
        <f t="shared" si="9"/>
        <v>0</v>
      </c>
      <c r="J50" s="190">
        <f t="shared" ref="J50:Q50" si="10">IF(ISBLANK($C$50),0,IF($C$50=$D$9,HLOOKUP(J43,J14:J18,5,FALSE),HLOOKUP(J43,J29:J33,5,FALSE)))</f>
        <v>0</v>
      </c>
      <c r="K50" s="190">
        <f t="shared" si="10"/>
        <v>0</v>
      </c>
      <c r="L50" s="190">
        <f t="shared" si="10"/>
        <v>0</v>
      </c>
      <c r="M50" s="190">
        <f t="shared" si="10"/>
        <v>0</v>
      </c>
      <c r="N50" s="190">
        <f t="shared" si="10"/>
        <v>0</v>
      </c>
      <c r="O50" s="190">
        <f t="shared" si="10"/>
        <v>0</v>
      </c>
      <c r="P50" s="190">
        <f t="shared" si="10"/>
        <v>0</v>
      </c>
      <c r="Q50" s="190">
        <f t="shared" si="10"/>
        <v>0</v>
      </c>
      <c r="R50" s="163"/>
      <c r="AF50" s="163"/>
    </row>
    <row r="51" spans="2:32" s="17" customFormat="1" ht="15.75">
      <c r="B51" s="171">
        <v>2018</v>
      </c>
      <c r="C51" s="531">
        <v>2011</v>
      </c>
      <c r="D51" s="190">
        <f t="shared" ref="D51:Q51" si="11">IF(ISBLANK($C$51),0,IF($C$51=$D$9,HLOOKUP(D43,D14:D18,5,FALSE),HLOOKUP(D43,D29:D33,5,FALSE)))</f>
        <v>1006548.1082931462</v>
      </c>
      <c r="E51" s="190">
        <f t="shared" si="11"/>
        <v>395891.49990205932</v>
      </c>
      <c r="F51" s="190">
        <f t="shared" si="11"/>
        <v>1501.498994124122</v>
      </c>
      <c r="G51" s="190">
        <f t="shared" si="11"/>
        <v>0</v>
      </c>
      <c r="H51" s="190">
        <f t="shared" si="11"/>
        <v>0</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75">
      <c r="B52" s="171">
        <v>2019</v>
      </c>
      <c r="C52" s="531">
        <v>2011</v>
      </c>
      <c r="D52" s="190">
        <f t="shared" ref="D52:Q52" si="12">IF(ISBLANK($C$52),0,IF($C$52=$D$9,HLOOKUP(D43,D14:D18,5,FALSE),HLOOKUP(D43,D29:D33,5,FALSE)))</f>
        <v>1006548.1082931462</v>
      </c>
      <c r="E52" s="190">
        <f t="shared" si="12"/>
        <v>395891.49990205932</v>
      </c>
      <c r="F52" s="190">
        <f t="shared" si="12"/>
        <v>1501.498994124122</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c r="B53" s="171">
        <v>2020</v>
      </c>
      <c r="C53" s="531">
        <v>2011</v>
      </c>
      <c r="D53" s="190">
        <f t="shared" ref="D53:Q53" si="13">IF(ISBLANK($C$53),0,IF($C$53=$D$9,HLOOKUP(D43,D14:D18,5,FALSE),HLOOKUP(D43,D29:D33,5,FALSE)))</f>
        <v>1006548.1082931462</v>
      </c>
      <c r="E53" s="190">
        <f t="shared" si="13"/>
        <v>395891.49990205932</v>
      </c>
      <c r="F53" s="190">
        <f t="shared" si="13"/>
        <v>1501.498994124122</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8" customFormat="1" ht="21" customHeight="1">
      <c r="B54" s="453" t="s">
        <v>536</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48"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zoomScale="90" zoomScaleNormal="90" workbookViewId="0">
      <selection activeCell="H8" sqref="H8"/>
    </sheetView>
  </sheetViews>
  <sheetFormatPr defaultColWidth="9" defaultRowHeight="17.45" customHeight="1" outlineLevelRow="1"/>
  <cols>
    <col min="1" max="1" width="6.5703125" style="4" customWidth="1"/>
    <col min="2" max="2" width="36.5703125" style="5" customWidth="1"/>
    <col min="3" max="3" width="17" style="78"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50.75" customHeight="1">
      <c r="B1" s="18"/>
    </row>
    <row r="2" spans="1:26" s="18" customFormat="1" ht="17.45" customHeight="1">
      <c r="A2" s="4"/>
      <c r="B2" s="84"/>
      <c r="C2" s="84"/>
      <c r="D2" s="84"/>
      <c r="E2" s="84"/>
      <c r="F2" s="84"/>
      <c r="G2" s="84"/>
      <c r="H2" s="84"/>
      <c r="I2" s="84"/>
      <c r="J2" s="84"/>
      <c r="K2" s="84"/>
      <c r="L2" s="84"/>
      <c r="M2" s="84"/>
      <c r="N2" s="84"/>
      <c r="O2" s="84"/>
    </row>
    <row r="3" spans="1:26" s="18" customFormat="1" ht="17.45" customHeight="1" outlineLevel="1" thickBot="1">
      <c r="A3" s="4"/>
      <c r="B3" s="47"/>
      <c r="C3" s="79"/>
      <c r="D3" s="47"/>
      <c r="E3" s="47"/>
      <c r="F3" s="47"/>
      <c r="G3" s="47"/>
      <c r="H3" s="47"/>
      <c r="I3" s="47"/>
      <c r="J3" s="47"/>
      <c r="K3" s="47"/>
    </row>
    <row r="4" spans="1:26" s="18" customFormat="1" ht="17.45" customHeight="1" outlineLevel="1" thickBot="1">
      <c r="A4" s="4"/>
      <c r="B4" s="799" t="s">
        <v>171</v>
      </c>
      <c r="C4" s="85" t="s">
        <v>175</v>
      </c>
      <c r="D4" s="85"/>
      <c r="E4" s="49"/>
    </row>
    <row r="5" spans="1:26" s="18" customFormat="1" ht="17.45" customHeight="1" outlineLevel="1" thickBot="1">
      <c r="A5" s="4"/>
      <c r="B5" s="799"/>
      <c r="C5" s="86" t="s">
        <v>172</v>
      </c>
      <c r="D5" s="86"/>
      <c r="E5" s="49"/>
    </row>
    <row r="6" spans="1:26" ht="17.45" customHeight="1" outlineLevel="1" thickBot="1">
      <c r="B6" s="799"/>
      <c r="C6" s="805" t="s">
        <v>551</v>
      </c>
      <c r="D6" s="806"/>
      <c r="F6" s="18"/>
      <c r="M6" s="6"/>
      <c r="N6" s="6"/>
      <c r="O6" s="6"/>
      <c r="P6" s="6"/>
      <c r="Q6" s="6"/>
      <c r="R6" s="6"/>
      <c r="S6" s="6"/>
      <c r="T6" s="6"/>
      <c r="U6" s="6"/>
      <c r="V6" s="6"/>
      <c r="W6" s="6"/>
      <c r="X6" s="6"/>
      <c r="Y6" s="6"/>
      <c r="Z6" s="6"/>
    </row>
    <row r="7" spans="1:26" s="18" customFormat="1" ht="17.45" customHeight="1" outlineLevel="1">
      <c r="A7" s="4"/>
      <c r="B7" s="537"/>
      <c r="M7" s="6"/>
      <c r="N7" s="6"/>
      <c r="O7" s="6"/>
      <c r="P7" s="6"/>
      <c r="Q7" s="6"/>
      <c r="R7" s="6"/>
      <c r="S7" s="6"/>
      <c r="T7" s="6"/>
      <c r="U7" s="6"/>
      <c r="V7" s="6"/>
      <c r="W7" s="6"/>
      <c r="X7" s="6"/>
      <c r="Y7" s="6"/>
      <c r="Z7" s="6"/>
    </row>
    <row r="8" spans="1:26" s="18" customFormat="1" ht="17.45" customHeight="1" outlineLevel="1">
      <c r="A8" s="4"/>
      <c r="B8" s="537" t="s">
        <v>527</v>
      </c>
      <c r="C8" s="591" t="s">
        <v>482</v>
      </c>
      <c r="D8" s="590"/>
      <c r="M8" s="6"/>
      <c r="N8" s="6"/>
      <c r="O8" s="6"/>
      <c r="P8" s="6"/>
      <c r="Q8" s="6"/>
      <c r="R8" s="6"/>
      <c r="S8" s="6"/>
      <c r="T8" s="6"/>
      <c r="U8" s="6"/>
      <c r="V8" s="6"/>
      <c r="W8" s="6"/>
      <c r="X8" s="6"/>
      <c r="Y8" s="6"/>
      <c r="Z8" s="6"/>
    </row>
    <row r="9" spans="1:26" s="18" customFormat="1" ht="17.45" customHeight="1" outlineLevel="1">
      <c r="A9" s="4"/>
      <c r="B9" s="537"/>
      <c r="C9" s="591" t="s">
        <v>528</v>
      </c>
      <c r="D9" s="590"/>
      <c r="M9" s="6"/>
      <c r="N9" s="6"/>
      <c r="O9" s="6"/>
      <c r="P9" s="6"/>
      <c r="Q9" s="6"/>
      <c r="R9" s="6"/>
      <c r="S9" s="6"/>
      <c r="T9" s="6"/>
      <c r="U9" s="6"/>
      <c r="V9" s="6"/>
      <c r="W9" s="6"/>
      <c r="X9" s="6"/>
      <c r="Y9" s="6"/>
      <c r="Z9" s="6"/>
    </row>
    <row r="10" spans="1:26" s="18" customFormat="1" ht="17.45" customHeight="1" outlineLevel="1">
      <c r="A10" s="4"/>
      <c r="B10" s="101"/>
      <c r="C10" s="87"/>
      <c r="D10" s="87"/>
      <c r="E10" s="87"/>
      <c r="M10" s="6"/>
      <c r="N10" s="6"/>
      <c r="O10" s="6"/>
      <c r="P10" s="6"/>
      <c r="Q10" s="6"/>
      <c r="R10" s="6"/>
      <c r="S10" s="6"/>
      <c r="T10" s="6"/>
      <c r="U10" s="6"/>
      <c r="V10" s="6"/>
      <c r="W10" s="6"/>
      <c r="X10" s="6"/>
      <c r="Y10" s="6"/>
      <c r="Z10" s="6"/>
    </row>
    <row r="11" spans="1:26" s="18" customFormat="1" ht="17.45" customHeight="1">
      <c r="A11" s="15"/>
      <c r="B11" s="118" t="s">
        <v>483</v>
      </c>
      <c r="O11" s="549"/>
    </row>
    <row r="12" spans="1:26" ht="50.25" customHeight="1">
      <c r="B12" s="807" t="s">
        <v>610</v>
      </c>
      <c r="C12" s="807"/>
      <c r="D12" s="807"/>
      <c r="E12" s="807"/>
      <c r="F12" s="807"/>
      <c r="G12" s="807"/>
      <c r="H12" s="807"/>
      <c r="I12" s="807"/>
      <c r="J12" s="807"/>
      <c r="K12" s="807"/>
      <c r="L12" s="807"/>
      <c r="M12" s="807"/>
      <c r="N12" s="807"/>
      <c r="O12" s="807"/>
    </row>
    <row r="13" spans="1:26" s="14" customFormat="1" ht="17.45" customHeight="1">
      <c r="A13" s="41"/>
      <c r="O13" s="18"/>
      <c r="P13" s="7"/>
      <c r="Q13" s="41"/>
      <c r="R13" s="41"/>
      <c r="S13" s="41"/>
      <c r="T13" s="41"/>
      <c r="U13" s="41"/>
      <c r="V13" s="41"/>
      <c r="W13" s="41"/>
      <c r="X13" s="41"/>
      <c r="Y13" s="41"/>
      <c r="Z13" s="41"/>
    </row>
    <row r="14" spans="1:26" s="54" customFormat="1" ht="30.75" customHeight="1">
      <c r="A14" s="53"/>
      <c r="B14" s="550"/>
      <c r="C14" s="471" t="s">
        <v>41</v>
      </c>
      <c r="D14" s="472" t="s">
        <v>748</v>
      </c>
      <c r="E14" s="472" t="s">
        <v>749</v>
      </c>
      <c r="F14" s="472" t="s">
        <v>750</v>
      </c>
      <c r="G14" s="472" t="s">
        <v>751</v>
      </c>
      <c r="H14" s="472" t="s">
        <v>752</v>
      </c>
      <c r="I14" s="472" t="s">
        <v>753</v>
      </c>
      <c r="J14" s="472" t="s">
        <v>754</v>
      </c>
      <c r="K14" s="472" t="s">
        <v>760</v>
      </c>
      <c r="L14" s="472" t="s">
        <v>761</v>
      </c>
      <c r="M14" s="472" t="s">
        <v>762</v>
      </c>
      <c r="N14" s="472" t="s">
        <v>763</v>
      </c>
      <c r="O14" s="472" t="s">
        <v>764</v>
      </c>
      <c r="P14" s="7"/>
    </row>
    <row r="15" spans="1:26" s="7" customFormat="1" ht="17.45" customHeight="1">
      <c r="B15" s="473" t="s">
        <v>188</v>
      </c>
      <c r="C15" s="800"/>
      <c r="D15" s="474">
        <v>2010</v>
      </c>
      <c r="E15" s="474">
        <v>2011</v>
      </c>
      <c r="F15" s="474">
        <v>2012</v>
      </c>
      <c r="G15" s="474">
        <v>2013</v>
      </c>
      <c r="H15" s="474">
        <v>2014</v>
      </c>
      <c r="I15" s="474">
        <v>2015</v>
      </c>
      <c r="J15" s="474">
        <v>2016</v>
      </c>
      <c r="K15" s="474">
        <v>2017</v>
      </c>
      <c r="L15" s="474">
        <v>2018</v>
      </c>
      <c r="M15" s="474">
        <v>2019</v>
      </c>
      <c r="N15" s="474">
        <v>2020</v>
      </c>
      <c r="O15" s="475">
        <v>2021</v>
      </c>
    </row>
    <row r="16" spans="1:26" s="111" customFormat="1" ht="17.45" customHeight="1">
      <c r="B16" s="476" t="s">
        <v>559</v>
      </c>
      <c r="C16" s="801"/>
      <c r="D16" s="758">
        <v>4</v>
      </c>
      <c r="E16" s="758">
        <v>4</v>
      </c>
      <c r="F16" s="758">
        <v>4</v>
      </c>
      <c r="G16" s="758">
        <v>4</v>
      </c>
      <c r="H16" s="758">
        <v>4</v>
      </c>
      <c r="I16" s="758">
        <v>4</v>
      </c>
      <c r="J16" s="758">
        <v>1</v>
      </c>
      <c r="K16" s="758">
        <v>0</v>
      </c>
      <c r="L16" s="758">
        <v>0</v>
      </c>
      <c r="M16" s="758">
        <v>0</v>
      </c>
      <c r="N16" s="758">
        <v>0</v>
      </c>
      <c r="O16" s="759">
        <v>0</v>
      </c>
    </row>
    <row r="17" spans="1:16" s="111" customFormat="1" ht="17.45" customHeight="1">
      <c r="B17" s="477" t="s">
        <v>560</v>
      </c>
      <c r="C17" s="802"/>
      <c r="D17" s="112">
        <f t="shared" ref="D17:J17" si="0">12-D16</f>
        <v>8</v>
      </c>
      <c r="E17" s="112">
        <f t="shared" si="0"/>
        <v>8</v>
      </c>
      <c r="F17" s="112">
        <f t="shared" si="0"/>
        <v>8</v>
      </c>
      <c r="G17" s="112">
        <f t="shared" si="0"/>
        <v>8</v>
      </c>
      <c r="H17" s="112">
        <f t="shared" si="0"/>
        <v>8</v>
      </c>
      <c r="I17" s="112">
        <f t="shared" si="0"/>
        <v>8</v>
      </c>
      <c r="J17" s="112">
        <f t="shared" si="0"/>
        <v>11</v>
      </c>
      <c r="K17" s="112">
        <f t="shared" ref="K17" si="1">12-K16</f>
        <v>12</v>
      </c>
      <c r="L17" s="112">
        <f t="shared" ref="L17:N17" si="2">12-L16</f>
        <v>12</v>
      </c>
      <c r="M17" s="112">
        <f t="shared" si="2"/>
        <v>12</v>
      </c>
      <c r="N17" s="112">
        <f t="shared" si="2"/>
        <v>12</v>
      </c>
      <c r="O17" s="113">
        <v>12</v>
      </c>
    </row>
    <row r="18" spans="1:16" s="7" customFormat="1" ht="17.45" customHeight="1">
      <c r="B18" s="478" t="str">
        <f>'1.  LRAMVA Summary'!B29</f>
        <v>Residential</v>
      </c>
      <c r="C18" s="803" t="str">
        <f>'2. LRAMVA Threshold'!D43</f>
        <v>kWh</v>
      </c>
      <c r="D18" s="46">
        <v>1.9E-2</v>
      </c>
      <c r="E18" s="46">
        <v>2.18E-2</v>
      </c>
      <c r="F18" s="46">
        <v>2.1999999999999999E-2</v>
      </c>
      <c r="G18" s="46">
        <v>2.1999999999999999E-2</v>
      </c>
      <c r="H18" s="46">
        <v>2.2200000000000001E-2</v>
      </c>
      <c r="I18" s="46">
        <v>2.2200000000000001E-2</v>
      </c>
      <c r="J18" s="46">
        <v>1.78E-2</v>
      </c>
      <c r="K18" s="46">
        <v>1.3299999999999999E-2</v>
      </c>
      <c r="L18" s="46">
        <v>8.8999999999999999E-3</v>
      </c>
      <c r="M18" s="46">
        <v>4.4999999999999997E-3</v>
      </c>
      <c r="N18" s="46">
        <v>0</v>
      </c>
      <c r="O18" s="46">
        <v>0</v>
      </c>
    </row>
    <row r="19" spans="1:16" s="7" customFormat="1" ht="17.45" customHeight="1" outlineLevel="1">
      <c r="B19" s="760" t="s">
        <v>511</v>
      </c>
      <c r="C19" s="801"/>
      <c r="D19" s="46"/>
      <c r="E19" s="46"/>
      <c r="F19" s="46"/>
      <c r="G19" s="46"/>
      <c r="H19" s="46"/>
      <c r="I19" s="46"/>
      <c r="J19" s="46"/>
      <c r="K19" s="46"/>
      <c r="L19" s="46"/>
      <c r="M19" s="46"/>
      <c r="N19" s="46"/>
      <c r="O19" s="69"/>
    </row>
    <row r="20" spans="1:16" s="7" customFormat="1" ht="17.45" customHeight="1" outlineLevel="1">
      <c r="B20" s="760" t="s">
        <v>512</v>
      </c>
      <c r="C20" s="801"/>
      <c r="D20" s="46"/>
      <c r="E20" s="46"/>
      <c r="F20" s="46"/>
      <c r="G20" s="46"/>
      <c r="H20" s="46"/>
      <c r="I20" s="46"/>
      <c r="J20" s="46"/>
      <c r="K20" s="46"/>
      <c r="L20" s="46"/>
      <c r="M20" s="46"/>
      <c r="N20" s="46"/>
      <c r="O20" s="69"/>
    </row>
    <row r="21" spans="1:16" s="7" customFormat="1" ht="17.45" customHeight="1" outlineLevel="1">
      <c r="B21" s="757" t="s">
        <v>759</v>
      </c>
      <c r="C21" s="801"/>
      <c r="D21" s="46"/>
      <c r="E21" s="46"/>
      <c r="F21" s="46"/>
      <c r="G21" s="46"/>
      <c r="H21" s="46">
        <v>0</v>
      </c>
      <c r="I21" s="46">
        <v>-1.9999999999999879E-4</v>
      </c>
      <c r="J21" s="46">
        <v>-1.9999999999999879E-4</v>
      </c>
      <c r="K21" s="46">
        <v>-1E-4</v>
      </c>
      <c r="L21" s="46">
        <v>-1E-4</v>
      </c>
      <c r="M21" s="46">
        <v>-5.0000000000000002E-5</v>
      </c>
      <c r="N21" s="46">
        <v>0</v>
      </c>
      <c r="O21" s="69"/>
      <c r="P21" s="755"/>
    </row>
    <row r="22" spans="1:16" s="7" customFormat="1" ht="17.45" customHeight="1">
      <c r="B22" s="533" t="s">
        <v>513</v>
      </c>
      <c r="C22" s="804"/>
      <c r="D22" s="65">
        <f>SUM(D18:D21)</f>
        <v>1.9E-2</v>
      </c>
      <c r="E22" s="65">
        <f>SUM(E18:E21)</f>
        <v>2.18E-2</v>
      </c>
      <c r="F22" s="65">
        <f>SUM(F18:F21)</f>
        <v>2.1999999999999999E-2</v>
      </c>
      <c r="G22" s="65">
        <f t="shared" ref="G22:J22" si="3">SUM(G18:G21)</f>
        <v>2.1999999999999999E-2</v>
      </c>
      <c r="H22" s="65">
        <f t="shared" si="3"/>
        <v>2.2200000000000001E-2</v>
      </c>
      <c r="I22" s="65">
        <f t="shared" si="3"/>
        <v>2.2000000000000002E-2</v>
      </c>
      <c r="J22" s="65">
        <f t="shared" si="3"/>
        <v>1.7600000000000001E-2</v>
      </c>
      <c r="K22" s="65">
        <f t="shared" ref="K22:N22" si="4">SUM(K18:K21)</f>
        <v>1.32E-2</v>
      </c>
      <c r="L22" s="65">
        <f t="shared" si="4"/>
        <v>8.8000000000000005E-3</v>
      </c>
      <c r="M22" s="65">
        <f t="shared" si="4"/>
        <v>4.45E-3</v>
      </c>
      <c r="N22" s="65">
        <f t="shared" si="4"/>
        <v>0</v>
      </c>
      <c r="O22" s="76"/>
    </row>
    <row r="23" spans="1:16" s="63" customFormat="1" ht="17.45" customHeight="1">
      <c r="A23" s="62"/>
      <c r="B23" s="490" t="s">
        <v>514</v>
      </c>
      <c r="C23" s="480"/>
      <c r="D23" s="481"/>
      <c r="E23" s="482">
        <f>ROUND(SUM(D22*E16+E22*E17)/12,4)</f>
        <v>2.0899999999999998E-2</v>
      </c>
      <c r="F23" s="482">
        <f>ROUND(SUM(E22*F16+F22*F17)/12,4)</f>
        <v>2.1899999999999999E-2</v>
      </c>
      <c r="G23" s="482">
        <f>ROUND(SUM(F22*G16+G22*G17)/12,4)</f>
        <v>2.1999999999999999E-2</v>
      </c>
      <c r="H23" s="482">
        <f>ROUND(SUM(G22*H16+H22*H17)/12,4)</f>
        <v>2.2100000000000002E-2</v>
      </c>
      <c r="I23" s="482">
        <f>ROUND(SUM(H22*I16+I22*I17)/12,4)</f>
        <v>2.2100000000000002E-2</v>
      </c>
      <c r="J23" s="482">
        <f t="shared" ref="J23" si="5">ROUND(SUM(I22*J16+J22*J17)/12,4)</f>
        <v>1.7999999999999999E-2</v>
      </c>
      <c r="K23" s="482">
        <f t="shared" ref="K23:N23" si="6">ROUND(SUM(J22*K16+K22*K17)/12,4)</f>
        <v>1.32E-2</v>
      </c>
      <c r="L23" s="482">
        <f t="shared" si="6"/>
        <v>8.8000000000000005E-3</v>
      </c>
      <c r="M23" s="482">
        <f>ROUND(SUM(L22*M16+M22*M17)/12,4)</f>
        <v>4.4999999999999997E-3</v>
      </c>
      <c r="N23" s="482">
        <f t="shared" si="6"/>
        <v>0</v>
      </c>
      <c r="O23" s="483"/>
    </row>
    <row r="24" spans="1:16" s="63" customFormat="1" ht="17.45" customHeight="1">
      <c r="A24" s="62"/>
      <c r="B24" s="479"/>
      <c r="C24" s="484"/>
      <c r="D24" s="481"/>
      <c r="E24" s="482"/>
      <c r="F24" s="482"/>
      <c r="G24" s="482"/>
      <c r="H24" s="482"/>
      <c r="I24" s="482"/>
      <c r="J24" s="482"/>
      <c r="K24" s="482"/>
      <c r="L24" s="485"/>
      <c r="M24" s="485"/>
      <c r="N24" s="485"/>
      <c r="O24" s="483"/>
    </row>
    <row r="25" spans="1:16" s="63" customFormat="1" ht="17.45" customHeight="1">
      <c r="A25" s="62"/>
      <c r="B25" s="601" t="str">
        <f>'1.  LRAMVA Summary'!B30</f>
        <v>GS&lt;50 kW</v>
      </c>
      <c r="C25" s="803" t="str">
        <f>'2. LRAMVA Threshold'!E43</f>
        <v>kWh</v>
      </c>
      <c r="D25" s="65">
        <v>1.23E-2</v>
      </c>
      <c r="E25" s="65">
        <v>1.41E-2</v>
      </c>
      <c r="F25" s="65">
        <v>1.4200000000000001E-2</v>
      </c>
      <c r="G25" s="65">
        <v>1.43E-2</v>
      </c>
      <c r="H25" s="65">
        <v>1.4500000000000001E-2</v>
      </c>
      <c r="I25" s="65">
        <v>1.4500000000000001E-2</v>
      </c>
      <c r="J25" s="65">
        <v>1.4500000000000001E-2</v>
      </c>
      <c r="K25" s="65">
        <v>1.4500000000000001E-2</v>
      </c>
      <c r="L25" s="65">
        <v>1.4500000000000001E-2</v>
      </c>
      <c r="M25" s="65">
        <v>1.4500000000000001E-2</v>
      </c>
      <c r="N25" s="65">
        <v>1.4700000000000001E-2</v>
      </c>
      <c r="O25" s="65">
        <v>1.4800000000000001E-2</v>
      </c>
    </row>
    <row r="26" spans="1:16" s="18" customFormat="1" ht="17.45" customHeight="1" outlineLevel="1">
      <c r="A26" s="4"/>
      <c r="B26" s="760" t="s">
        <v>511</v>
      </c>
      <c r="C26" s="801"/>
      <c r="D26" s="46"/>
      <c r="E26" s="46"/>
      <c r="F26" s="46"/>
      <c r="G26" s="46"/>
      <c r="H26" s="46"/>
      <c r="I26" s="46"/>
      <c r="J26" s="46"/>
      <c r="K26" s="46"/>
      <c r="L26" s="46"/>
      <c r="M26" s="46"/>
      <c r="N26" s="46"/>
      <c r="O26" s="69"/>
    </row>
    <row r="27" spans="1:16" s="18" customFormat="1" ht="17.45" customHeight="1" outlineLevel="1">
      <c r="A27" s="4"/>
      <c r="B27" s="760" t="s">
        <v>512</v>
      </c>
      <c r="C27" s="801"/>
      <c r="D27" s="46"/>
      <c r="E27" s="46"/>
      <c r="F27" s="46"/>
      <c r="G27" s="46"/>
      <c r="H27" s="46"/>
      <c r="I27" s="46"/>
      <c r="J27" s="46"/>
      <c r="K27" s="46"/>
      <c r="L27" s="46"/>
      <c r="M27" s="46"/>
      <c r="N27" s="46"/>
      <c r="O27" s="69"/>
    </row>
    <row r="28" spans="1:16" s="18" customFormat="1" ht="17.45" customHeight="1" outlineLevel="1">
      <c r="A28" s="4"/>
      <c r="B28" s="757" t="s">
        <v>759</v>
      </c>
      <c r="C28" s="801"/>
      <c r="D28" s="46"/>
      <c r="E28" s="46"/>
      <c r="F28" s="46"/>
      <c r="G28" s="46"/>
      <c r="H28" s="46">
        <v>0</v>
      </c>
      <c r="I28" s="46">
        <v>-2.0000000000000052E-4</v>
      </c>
      <c r="J28" s="46">
        <v>-2.0000000000000052E-4</v>
      </c>
      <c r="K28" s="46">
        <v>-2.0000000000000001E-4</v>
      </c>
      <c r="L28" s="46">
        <v>-2.0000000000000001E-4</v>
      </c>
      <c r="M28" s="46">
        <v>-2.0000000000000001E-4</v>
      </c>
      <c r="N28" s="46">
        <v>-2.0000000000000001E-4</v>
      </c>
      <c r="O28" s="69"/>
    </row>
    <row r="29" spans="1:16" s="18" customFormat="1" ht="17.45" customHeight="1">
      <c r="A29" s="4"/>
      <c r="B29" s="533" t="s">
        <v>513</v>
      </c>
      <c r="C29" s="804"/>
      <c r="D29" s="65">
        <f>SUM(D25:D28)</f>
        <v>1.23E-2</v>
      </c>
      <c r="E29" s="65">
        <f t="shared" ref="E29:J29" si="7">SUM(E25:E28)</f>
        <v>1.41E-2</v>
      </c>
      <c r="F29" s="65">
        <f t="shared" si="7"/>
        <v>1.4200000000000001E-2</v>
      </c>
      <c r="G29" s="65">
        <f t="shared" si="7"/>
        <v>1.43E-2</v>
      </c>
      <c r="H29" s="65">
        <f t="shared" si="7"/>
        <v>1.4500000000000001E-2</v>
      </c>
      <c r="I29" s="65">
        <f t="shared" si="7"/>
        <v>1.43E-2</v>
      </c>
      <c r="J29" s="65">
        <f t="shared" si="7"/>
        <v>1.43E-2</v>
      </c>
      <c r="K29" s="65">
        <f t="shared" ref="K29:O29" si="8">SUM(K25:K28)</f>
        <v>1.43E-2</v>
      </c>
      <c r="L29" s="65">
        <f t="shared" si="8"/>
        <v>1.43E-2</v>
      </c>
      <c r="M29" s="65">
        <f t="shared" si="8"/>
        <v>1.43E-2</v>
      </c>
      <c r="N29" s="65">
        <f t="shared" si="8"/>
        <v>1.4500000000000001E-2</v>
      </c>
      <c r="O29" s="65">
        <f t="shared" si="8"/>
        <v>1.4800000000000001E-2</v>
      </c>
    </row>
    <row r="30" spans="1:16" s="18" customFormat="1" ht="17.45" customHeight="1">
      <c r="A30" s="4"/>
      <c r="B30" s="490" t="s">
        <v>514</v>
      </c>
      <c r="C30" s="486"/>
      <c r="D30" s="71"/>
      <c r="E30" s="482">
        <f>ROUND(SUM(D29*E16+E29*E17)/12,4)</f>
        <v>1.35E-2</v>
      </c>
      <c r="F30" s="482">
        <f>ROUND(SUM(E29*F16+F29*F17)/12,4)</f>
        <v>1.4200000000000001E-2</v>
      </c>
      <c r="G30" s="482">
        <f t="shared" ref="G30:I30" si="9">ROUND(SUM(F29*G16+G29*G17)/12,4)</f>
        <v>1.43E-2</v>
      </c>
      <c r="H30" s="482">
        <f t="shared" si="9"/>
        <v>1.44E-2</v>
      </c>
      <c r="I30" s="482">
        <f t="shared" si="9"/>
        <v>1.44E-2</v>
      </c>
      <c r="J30" s="482">
        <f>ROUND(SUM(I29*J16+J29*J17)/12,4)</f>
        <v>1.43E-2</v>
      </c>
      <c r="K30" s="482">
        <f t="shared" ref="K30:M30" si="10">ROUND(SUM(J29*K16+K29*K17)/12,4)</f>
        <v>1.43E-2</v>
      </c>
      <c r="L30" s="482">
        <f t="shared" si="10"/>
        <v>1.43E-2</v>
      </c>
      <c r="M30" s="482">
        <f t="shared" si="10"/>
        <v>1.43E-2</v>
      </c>
      <c r="N30" s="482">
        <f>ROUND(SUM(M29*N16+N29*N17)/12,4)</f>
        <v>1.4500000000000001E-2</v>
      </c>
      <c r="O30" s="482">
        <f>ROUND(SUM(N29*O16+O29*O17)/12,4)</f>
        <v>1.4800000000000001E-2</v>
      </c>
    </row>
    <row r="31" spans="1:16" s="18" customFormat="1" ht="17.45" customHeight="1">
      <c r="A31" s="4"/>
      <c r="B31" s="479"/>
      <c r="C31" s="488"/>
      <c r="D31" s="489"/>
      <c r="E31" s="489"/>
      <c r="F31" s="489"/>
      <c r="G31" s="489"/>
      <c r="H31" s="489"/>
      <c r="I31" s="489"/>
      <c r="J31" s="489"/>
      <c r="K31" s="489"/>
      <c r="L31" s="489"/>
      <c r="M31" s="489"/>
      <c r="N31" s="485"/>
      <c r="O31" s="487"/>
    </row>
    <row r="32" spans="1:16" s="64" customFormat="1" ht="17.45" customHeight="1">
      <c r="B32" s="601" t="str">
        <f>'1.  LRAMVA Summary'!B31</f>
        <v>GS 50 to 999 kW</v>
      </c>
      <c r="C32" s="803" t="str">
        <f>'2. LRAMVA Threshold'!F43</f>
        <v>kW</v>
      </c>
      <c r="D32" s="65">
        <v>1.8048</v>
      </c>
      <c r="E32" s="65">
        <v>2.7507000000000001</v>
      </c>
      <c r="F32" s="65">
        <v>2.6377000000000002</v>
      </c>
      <c r="G32" s="65">
        <v>2.5497000000000001</v>
      </c>
      <c r="H32" s="65">
        <v>2.5777000000000001</v>
      </c>
      <c r="I32" s="65">
        <v>2.5777000000000001</v>
      </c>
      <c r="J32" s="65">
        <v>2.5777000000000001</v>
      </c>
      <c r="K32" s="65">
        <v>2.5777000000000001</v>
      </c>
      <c r="L32" s="65">
        <v>2.5777000000000001</v>
      </c>
      <c r="M32" s="65">
        <v>2.5777000000000001</v>
      </c>
      <c r="N32" s="65">
        <v>2.6034999999999999</v>
      </c>
      <c r="O32" s="65">
        <v>2.6227999999999998</v>
      </c>
    </row>
    <row r="33" spans="1:15" s="18" customFormat="1" ht="17.45" customHeight="1" outlineLevel="1">
      <c r="A33" s="4"/>
      <c r="B33" s="760" t="s">
        <v>511</v>
      </c>
      <c r="C33" s="801"/>
      <c r="D33" s="46"/>
      <c r="E33" s="46"/>
      <c r="F33" s="46"/>
      <c r="G33" s="46"/>
      <c r="H33" s="46"/>
      <c r="I33" s="46"/>
      <c r="J33" s="46"/>
      <c r="K33" s="46"/>
      <c r="L33" s="46"/>
      <c r="M33" s="46"/>
      <c r="N33" s="46"/>
      <c r="O33" s="69"/>
    </row>
    <row r="34" spans="1:15" s="18" customFormat="1" ht="17.45" customHeight="1" outlineLevel="1">
      <c r="A34" s="4"/>
      <c r="B34" s="760" t="s">
        <v>512</v>
      </c>
      <c r="C34" s="801"/>
      <c r="D34" s="46"/>
      <c r="E34" s="46"/>
      <c r="F34" s="46"/>
      <c r="G34" s="46"/>
      <c r="H34" s="46"/>
      <c r="I34" s="46"/>
      <c r="J34" s="46"/>
      <c r="K34" s="46"/>
      <c r="L34" s="46"/>
      <c r="M34" s="46"/>
      <c r="N34" s="46"/>
      <c r="O34" s="69"/>
    </row>
    <row r="35" spans="1:15" s="18" customFormat="1" ht="17.45" customHeight="1" outlineLevel="1">
      <c r="A35" s="4"/>
      <c r="B35" s="757" t="s">
        <v>759</v>
      </c>
      <c r="C35" s="801"/>
      <c r="D35" s="46"/>
      <c r="E35" s="46"/>
      <c r="F35" s="46"/>
      <c r="G35" s="46"/>
      <c r="H35" s="46">
        <v>0</v>
      </c>
      <c r="I35" s="46">
        <v>-2.5799999999999823E-2</v>
      </c>
      <c r="J35" s="46">
        <v>-2.5799999999999823E-2</v>
      </c>
      <c r="K35" s="46">
        <v>-2.58E-2</v>
      </c>
      <c r="L35" s="46">
        <v>-2.58E-2</v>
      </c>
      <c r="M35" s="46">
        <v>-2.58E-2</v>
      </c>
      <c r="N35" s="46">
        <v>-2.58E-2</v>
      </c>
      <c r="O35" s="69"/>
    </row>
    <row r="36" spans="1:15" s="18" customFormat="1" ht="17.45" customHeight="1">
      <c r="A36" s="4"/>
      <c r="B36" s="533" t="s">
        <v>513</v>
      </c>
      <c r="C36" s="804"/>
      <c r="D36" s="65">
        <f>SUM(D32:D35)</f>
        <v>1.8048</v>
      </c>
      <c r="E36" s="65">
        <f>SUM(E32:E35)</f>
        <v>2.7507000000000001</v>
      </c>
      <c r="F36" s="65">
        <f t="shared" ref="F36:J36" si="11">SUM(F32:F35)</f>
        <v>2.6377000000000002</v>
      </c>
      <c r="G36" s="65">
        <f t="shared" si="11"/>
        <v>2.5497000000000001</v>
      </c>
      <c r="H36" s="65">
        <f t="shared" si="11"/>
        <v>2.5777000000000001</v>
      </c>
      <c r="I36" s="65">
        <f t="shared" si="11"/>
        <v>2.5519000000000003</v>
      </c>
      <c r="J36" s="65">
        <f t="shared" si="11"/>
        <v>2.5519000000000003</v>
      </c>
      <c r="K36" s="65">
        <f t="shared" ref="K36:M36" si="12">SUM(K32:K35)</f>
        <v>2.5519000000000003</v>
      </c>
      <c r="L36" s="65">
        <f t="shared" si="12"/>
        <v>2.5519000000000003</v>
      </c>
      <c r="M36" s="65">
        <f t="shared" si="12"/>
        <v>2.5519000000000003</v>
      </c>
      <c r="N36" s="65">
        <f>SUM(N32:N35)</f>
        <v>2.5777000000000001</v>
      </c>
      <c r="O36" s="65">
        <f>SUM(O32:O35)</f>
        <v>2.6227999999999998</v>
      </c>
    </row>
    <row r="37" spans="1:15" s="18" customFormat="1" ht="17.45" customHeight="1">
      <c r="A37" s="4"/>
      <c r="B37" s="490" t="s">
        <v>514</v>
      </c>
      <c r="C37" s="486"/>
      <c r="D37" s="71"/>
      <c r="E37" s="482">
        <f>ROUND(SUM(D36*E16+E36*E17)/12,4)</f>
        <v>2.4354</v>
      </c>
      <c r="F37" s="482">
        <f t="shared" ref="F37:J37" si="13">ROUND(SUM(E36*F16+F36*F17)/12,4)</f>
        <v>2.6753999999999998</v>
      </c>
      <c r="G37" s="482">
        <f t="shared" si="13"/>
        <v>2.5790000000000002</v>
      </c>
      <c r="H37" s="482">
        <f t="shared" si="13"/>
        <v>2.5684</v>
      </c>
      <c r="I37" s="482">
        <f t="shared" si="13"/>
        <v>2.5605000000000002</v>
      </c>
      <c r="J37" s="482">
        <f t="shared" si="13"/>
        <v>2.5518999999999998</v>
      </c>
      <c r="K37" s="482">
        <f t="shared" ref="K37:M37" si="14">ROUND(SUM(J36*K16+K36*K17)/12,4)</f>
        <v>2.5518999999999998</v>
      </c>
      <c r="L37" s="482">
        <f t="shared" si="14"/>
        <v>2.5518999999999998</v>
      </c>
      <c r="M37" s="482">
        <f t="shared" si="14"/>
        <v>2.5518999999999998</v>
      </c>
      <c r="N37" s="482">
        <f>ROUND(SUM(M36*N16+N36*N17)/12,4)</f>
        <v>2.5777000000000001</v>
      </c>
      <c r="O37" s="482">
        <f>ROUND(SUM(N36*O16+O36*O17)/12,4)</f>
        <v>2.6227999999999998</v>
      </c>
    </row>
    <row r="38" spans="1:15" s="70" customFormat="1" ht="17.45" customHeight="1">
      <c r="B38" s="490"/>
      <c r="C38" s="486"/>
      <c r="D38" s="71"/>
      <c r="E38" s="71"/>
      <c r="F38" s="71"/>
      <c r="G38" s="71"/>
      <c r="H38" s="71"/>
      <c r="I38" s="71"/>
      <c r="J38" s="71"/>
      <c r="K38" s="71"/>
      <c r="L38" s="485"/>
      <c r="M38" s="485"/>
      <c r="N38" s="485"/>
      <c r="O38" s="491"/>
    </row>
    <row r="39" spans="1:15" s="64" customFormat="1" ht="17.45" customHeight="1">
      <c r="A39" s="62"/>
      <c r="B39" s="601" t="str">
        <f>'1.  LRAMVA Summary'!B32</f>
        <v>GS&gt;1000 kW</v>
      </c>
      <c r="C39" s="803" t="str">
        <f>'2. LRAMVA Threshold'!G43</f>
        <v>kW</v>
      </c>
      <c r="D39" s="65">
        <v>1.8048</v>
      </c>
      <c r="E39" s="65">
        <v>2.3290000000000002</v>
      </c>
      <c r="F39" s="65">
        <v>2.5232000000000001</v>
      </c>
      <c r="G39" s="65">
        <v>2.71</v>
      </c>
      <c r="H39" s="65">
        <v>2.7397999999999998</v>
      </c>
      <c r="I39" s="65">
        <v>2.7397999999999998</v>
      </c>
      <c r="J39" s="65">
        <v>2.7397999999999998</v>
      </c>
      <c r="K39" s="65">
        <v>2.7397999999999998</v>
      </c>
      <c r="L39" s="65">
        <v>2.7397999999999998</v>
      </c>
      <c r="M39" s="65">
        <v>2.7397999999999998</v>
      </c>
      <c r="N39" s="65">
        <v>2.7671999999999999</v>
      </c>
      <c r="O39" s="65">
        <v>2.7877000000000001</v>
      </c>
    </row>
    <row r="40" spans="1:15" s="18" customFormat="1" ht="17.45" customHeight="1" outlineLevel="1">
      <c r="A40" s="4"/>
      <c r="B40" s="757" t="s">
        <v>511</v>
      </c>
      <c r="C40" s="801"/>
      <c r="D40" s="46"/>
      <c r="E40" s="46"/>
      <c r="F40" s="46"/>
      <c r="G40" s="46"/>
      <c r="H40" s="46"/>
      <c r="I40" s="46"/>
      <c r="J40" s="46"/>
      <c r="K40" s="46"/>
      <c r="L40" s="46"/>
      <c r="M40" s="46"/>
      <c r="N40" s="46"/>
      <c r="O40" s="69"/>
    </row>
    <row r="41" spans="1:15" s="18" customFormat="1" ht="17.45" customHeight="1" outlineLevel="1">
      <c r="A41" s="4"/>
      <c r="B41" s="757" t="s">
        <v>512</v>
      </c>
      <c r="C41" s="801"/>
      <c r="D41" s="46"/>
      <c r="E41" s="46"/>
      <c r="F41" s="46"/>
      <c r="G41" s="46"/>
      <c r="H41" s="46"/>
      <c r="I41" s="46"/>
      <c r="J41" s="46"/>
      <c r="K41" s="46"/>
      <c r="L41" s="46"/>
      <c r="M41" s="46"/>
      <c r="N41" s="46"/>
      <c r="O41" s="69"/>
    </row>
    <row r="42" spans="1:15" s="18" customFormat="1" ht="17.45" customHeight="1" outlineLevel="1">
      <c r="A42" s="4"/>
      <c r="B42" s="757" t="s">
        <v>759</v>
      </c>
      <c r="C42" s="801"/>
      <c r="D42" s="46"/>
      <c r="E42" s="46"/>
      <c r="F42" s="46"/>
      <c r="G42" s="46"/>
      <c r="H42" s="46">
        <v>0</v>
      </c>
      <c r="I42" s="46">
        <v>-2.7400000000000091E-2</v>
      </c>
      <c r="J42" s="46">
        <v>-2.7400000000000091E-2</v>
      </c>
      <c r="K42" s="46">
        <v>-2.7400000000000001E-2</v>
      </c>
      <c r="L42" s="46">
        <v>-2.7400000000000001E-2</v>
      </c>
      <c r="M42" s="46">
        <v>-2.7400000000000001E-2</v>
      </c>
      <c r="N42" s="46">
        <v>-2.7400000000000001E-2</v>
      </c>
      <c r="O42" s="69"/>
    </row>
    <row r="43" spans="1:15" s="18" customFormat="1" ht="17.45" customHeight="1">
      <c r="A43" s="4"/>
      <c r="B43" s="533" t="s">
        <v>513</v>
      </c>
      <c r="C43" s="804"/>
      <c r="D43" s="65">
        <f>SUM(D39:D42)</f>
        <v>1.8048</v>
      </c>
      <c r="E43" s="65">
        <f t="shared" ref="E43:H43" si="15">SUM(E39:E42)</f>
        <v>2.3290000000000002</v>
      </c>
      <c r="F43" s="65">
        <f t="shared" si="15"/>
        <v>2.5232000000000001</v>
      </c>
      <c r="G43" s="65">
        <f t="shared" si="15"/>
        <v>2.71</v>
      </c>
      <c r="H43" s="65">
        <f t="shared" si="15"/>
        <v>2.7397999999999998</v>
      </c>
      <c r="I43" s="65">
        <f>SUM(I39:I42)</f>
        <v>2.7123999999999997</v>
      </c>
      <c r="J43" s="65">
        <f>SUM(J39:J42)</f>
        <v>2.7123999999999997</v>
      </c>
      <c r="K43" s="65">
        <f t="shared" ref="K43:O43" si="16">SUM(K39:K42)</f>
        <v>2.7123999999999997</v>
      </c>
      <c r="L43" s="65">
        <f t="shared" si="16"/>
        <v>2.7123999999999997</v>
      </c>
      <c r="M43" s="65">
        <f t="shared" si="16"/>
        <v>2.7123999999999997</v>
      </c>
      <c r="N43" s="65">
        <f t="shared" si="16"/>
        <v>2.7397999999999998</v>
      </c>
      <c r="O43" s="65">
        <f t="shared" si="16"/>
        <v>2.7877000000000001</v>
      </c>
    </row>
    <row r="44" spans="1:15" s="14" customFormat="1" ht="17.45" customHeight="1">
      <c r="A44" s="72"/>
      <c r="B44" s="490" t="s">
        <v>514</v>
      </c>
      <c r="C44" s="486"/>
      <c r="D44" s="71"/>
      <c r="E44" s="482">
        <f t="shared" ref="E44:J44" si="17">ROUND(SUM(D43*E$16+E43*E$17)/12,4)</f>
        <v>2.1543000000000001</v>
      </c>
      <c r="F44" s="482">
        <f t="shared" si="17"/>
        <v>2.4584999999999999</v>
      </c>
      <c r="G44" s="482">
        <f t="shared" si="17"/>
        <v>2.6476999999999999</v>
      </c>
      <c r="H44" s="482">
        <f t="shared" si="17"/>
        <v>2.7299000000000002</v>
      </c>
      <c r="I44" s="482">
        <f t="shared" si="17"/>
        <v>2.7214999999999998</v>
      </c>
      <c r="J44" s="482">
        <f t="shared" si="17"/>
        <v>2.7124000000000001</v>
      </c>
      <c r="K44" s="482">
        <f t="shared" ref="K44:M44" si="18">ROUND(SUM(J43*K16+K43*K17)/12,4)</f>
        <v>2.7124000000000001</v>
      </c>
      <c r="L44" s="482">
        <f t="shared" si="18"/>
        <v>2.7124000000000001</v>
      </c>
      <c r="M44" s="482">
        <f t="shared" si="18"/>
        <v>2.7124000000000001</v>
      </c>
      <c r="N44" s="482">
        <f>ROUND(SUM(M43*N16+N43*N17)/12,4)</f>
        <v>2.7397999999999998</v>
      </c>
      <c r="O44" s="482">
        <f>ROUND(SUM(N43*O16+O43*O17)/12,4)</f>
        <v>2.7877000000000001</v>
      </c>
    </row>
    <row r="45" spans="1:15" s="70" customFormat="1" ht="17.45" customHeight="1">
      <c r="A45" s="72"/>
      <c r="B45" s="490"/>
      <c r="C45" s="486"/>
      <c r="K45" s="71"/>
      <c r="L45" s="485"/>
      <c r="M45" s="485"/>
      <c r="N45" s="485"/>
      <c r="O45" s="491"/>
    </row>
    <row r="46" spans="1:15" s="64" customFormat="1" ht="17.45" hidden="1" customHeight="1">
      <c r="A46" s="62"/>
      <c r="B46" s="601">
        <f>'1.  LRAMVA Summary'!B33</f>
        <v>0</v>
      </c>
      <c r="C46" s="803">
        <f>'2. LRAMVA Threshold'!H43</f>
        <v>0</v>
      </c>
      <c r="D46" s="65"/>
      <c r="E46" s="65"/>
      <c r="F46" s="65"/>
      <c r="G46" s="65"/>
      <c r="H46" s="65"/>
      <c r="I46" s="65"/>
      <c r="J46" s="65"/>
      <c r="K46" s="65"/>
      <c r="L46" s="65"/>
      <c r="M46" s="65"/>
      <c r="N46" s="65"/>
      <c r="O46" s="76"/>
    </row>
    <row r="47" spans="1:15" s="18" customFormat="1" ht="17.45" hidden="1" customHeight="1" outlineLevel="1">
      <c r="A47" s="4"/>
      <c r="B47" s="533" t="s">
        <v>511</v>
      </c>
      <c r="C47" s="801"/>
      <c r="D47" s="65"/>
      <c r="E47" s="65"/>
      <c r="F47" s="65"/>
      <c r="G47" s="65"/>
      <c r="H47" s="65"/>
      <c r="I47" s="65"/>
      <c r="J47" s="65"/>
      <c r="K47" s="65"/>
      <c r="L47" s="65"/>
      <c r="M47" s="65"/>
      <c r="N47" s="65"/>
      <c r="O47" s="76"/>
    </row>
    <row r="48" spans="1:15" s="18" customFormat="1" ht="17.45" hidden="1" customHeight="1" outlineLevel="1">
      <c r="A48" s="4"/>
      <c r="B48" s="533" t="s">
        <v>512</v>
      </c>
      <c r="C48" s="801"/>
      <c r="D48" s="65"/>
      <c r="E48" s="65"/>
      <c r="F48" s="65"/>
      <c r="G48" s="65"/>
      <c r="H48" s="65"/>
      <c r="I48" s="65"/>
      <c r="J48" s="65"/>
      <c r="K48" s="65"/>
      <c r="L48" s="65"/>
      <c r="M48" s="65"/>
      <c r="N48" s="65"/>
      <c r="O48" s="76"/>
    </row>
    <row r="49" spans="1:15" s="18" customFormat="1" ht="17.45" hidden="1" customHeight="1" outlineLevel="1">
      <c r="A49" s="4"/>
      <c r="B49" s="533" t="s">
        <v>490</v>
      </c>
      <c r="C49" s="801"/>
      <c r="D49" s="65"/>
      <c r="E49" s="65"/>
      <c r="F49" s="65"/>
      <c r="G49" s="65"/>
      <c r="H49" s="65"/>
      <c r="I49" s="65"/>
      <c r="J49" s="65"/>
      <c r="K49" s="65"/>
      <c r="L49" s="65"/>
      <c r="M49" s="65"/>
      <c r="N49" s="65"/>
      <c r="O49" s="76"/>
    </row>
    <row r="50" spans="1:15" s="18" customFormat="1" ht="17.45" hidden="1" customHeight="1">
      <c r="A50" s="4"/>
      <c r="B50" s="533" t="s">
        <v>513</v>
      </c>
      <c r="C50" s="804"/>
      <c r="D50" s="65">
        <f>SUM(D46:D49)</f>
        <v>0</v>
      </c>
      <c r="E50" s="65">
        <f t="shared" ref="E50:N50" si="19">SUM(E46:E49)</f>
        <v>0</v>
      </c>
      <c r="F50" s="65">
        <f t="shared" si="19"/>
        <v>0</v>
      </c>
      <c r="G50" s="65">
        <f t="shared" si="19"/>
        <v>0</v>
      </c>
      <c r="H50" s="65">
        <f t="shared" si="19"/>
        <v>0</v>
      </c>
      <c r="I50" s="65">
        <f t="shared" si="19"/>
        <v>0</v>
      </c>
      <c r="J50" s="65">
        <f t="shared" si="19"/>
        <v>0</v>
      </c>
      <c r="K50" s="65">
        <f t="shared" si="19"/>
        <v>0</v>
      </c>
      <c r="L50" s="65">
        <f t="shared" si="19"/>
        <v>0</v>
      </c>
      <c r="M50" s="65">
        <f t="shared" si="19"/>
        <v>0</v>
      </c>
      <c r="N50" s="65">
        <f t="shared" si="19"/>
        <v>0</v>
      </c>
      <c r="O50" s="76"/>
    </row>
    <row r="51" spans="1:15" s="14" customFormat="1" ht="17.45" hidden="1" customHeight="1">
      <c r="A51" s="72"/>
      <c r="B51" s="490" t="s">
        <v>514</v>
      </c>
      <c r="C51" s="486"/>
      <c r="D51" s="71"/>
      <c r="E51" s="482">
        <f t="shared" ref="E51:M51" si="20">ROUND(SUM(D50*E16+E50*E17)/12,4)</f>
        <v>0</v>
      </c>
      <c r="F51" s="482">
        <f t="shared" si="20"/>
        <v>0</v>
      </c>
      <c r="G51" s="482">
        <f t="shared" si="20"/>
        <v>0</v>
      </c>
      <c r="H51" s="482">
        <f t="shared" si="20"/>
        <v>0</v>
      </c>
      <c r="I51" s="482">
        <f t="shared" si="20"/>
        <v>0</v>
      </c>
      <c r="J51" s="482">
        <f t="shared" si="20"/>
        <v>0</v>
      </c>
      <c r="K51" s="482">
        <f t="shared" si="20"/>
        <v>0</v>
      </c>
      <c r="L51" s="482">
        <f t="shared" si="20"/>
        <v>0</v>
      </c>
      <c r="M51" s="482">
        <f t="shared" si="20"/>
        <v>0</v>
      </c>
      <c r="N51" s="482">
        <f>ROUND(SUM(M50*N16+N50*N17)/12,4)</f>
        <v>0</v>
      </c>
      <c r="O51" s="487"/>
    </row>
    <row r="52" spans="1:15" s="70" customFormat="1" ht="17.45" hidden="1" customHeight="1">
      <c r="A52" s="72"/>
      <c r="B52" s="490"/>
      <c r="C52" s="486"/>
      <c r="D52" s="71"/>
      <c r="E52" s="71"/>
      <c r="F52" s="71"/>
      <c r="G52" s="71"/>
      <c r="H52" s="71"/>
      <c r="I52" s="71"/>
      <c r="J52" s="71"/>
      <c r="K52" s="71"/>
      <c r="L52" s="492"/>
      <c r="M52" s="492"/>
      <c r="N52" s="492"/>
      <c r="O52" s="491"/>
    </row>
    <row r="53" spans="1:15" s="64" customFormat="1" ht="17.45" hidden="1" customHeight="1">
      <c r="A53" s="62"/>
      <c r="B53" s="601">
        <f>'1.  LRAMVA Summary'!B34</f>
        <v>0</v>
      </c>
      <c r="C53" s="803">
        <f>'2. LRAMVA Threshold'!I43</f>
        <v>0</v>
      </c>
      <c r="D53" s="46"/>
      <c r="E53" s="46"/>
      <c r="F53" s="46"/>
      <c r="G53" s="46"/>
      <c r="H53" s="46"/>
      <c r="I53" s="46"/>
      <c r="J53" s="46"/>
      <c r="K53" s="46"/>
      <c r="L53" s="46"/>
      <c r="M53" s="46"/>
      <c r="N53" s="46"/>
      <c r="O53" s="69"/>
    </row>
    <row r="54" spans="1:15" s="18" customFormat="1" ht="17.45" hidden="1" customHeight="1" outlineLevel="1">
      <c r="A54" s="4"/>
      <c r="B54" s="533" t="s">
        <v>511</v>
      </c>
      <c r="C54" s="801"/>
      <c r="D54" s="46"/>
      <c r="E54" s="46"/>
      <c r="F54" s="46"/>
      <c r="G54" s="46"/>
      <c r="H54" s="46"/>
      <c r="I54" s="46"/>
      <c r="J54" s="46"/>
      <c r="K54" s="46"/>
      <c r="L54" s="46"/>
      <c r="M54" s="46"/>
      <c r="N54" s="46"/>
      <c r="O54" s="69"/>
    </row>
    <row r="55" spans="1:15" s="18" customFormat="1" ht="17.45" hidden="1" customHeight="1" outlineLevel="1">
      <c r="A55" s="4"/>
      <c r="B55" s="533" t="s">
        <v>512</v>
      </c>
      <c r="C55" s="801"/>
      <c r="D55" s="46"/>
      <c r="E55" s="46"/>
      <c r="F55" s="46"/>
      <c r="G55" s="46"/>
      <c r="H55" s="46"/>
      <c r="I55" s="46"/>
      <c r="J55" s="46"/>
      <c r="K55" s="46"/>
      <c r="L55" s="46"/>
      <c r="M55" s="46"/>
      <c r="N55" s="46"/>
      <c r="O55" s="69"/>
    </row>
    <row r="56" spans="1:15" s="18" customFormat="1" ht="17.45" hidden="1" customHeight="1" outlineLevel="1">
      <c r="A56" s="4"/>
      <c r="B56" s="533" t="s">
        <v>490</v>
      </c>
      <c r="C56" s="801"/>
      <c r="D56" s="46"/>
      <c r="E56" s="46"/>
      <c r="F56" s="46"/>
      <c r="G56" s="46"/>
      <c r="H56" s="46"/>
      <c r="I56" s="46"/>
      <c r="J56" s="46"/>
      <c r="K56" s="46"/>
      <c r="L56" s="46"/>
      <c r="M56" s="46"/>
      <c r="N56" s="46"/>
      <c r="O56" s="69"/>
    </row>
    <row r="57" spans="1:15" s="18" customFormat="1" ht="17.45" hidden="1" customHeight="1">
      <c r="A57" s="4"/>
      <c r="B57" s="533" t="s">
        <v>513</v>
      </c>
      <c r="C57" s="804"/>
      <c r="D57" s="65">
        <f>SUM(D53:D56)</f>
        <v>0</v>
      </c>
      <c r="E57" s="65">
        <f t="shared" ref="E57:N57" si="21">SUM(E53:E56)</f>
        <v>0</v>
      </c>
      <c r="F57" s="65">
        <f t="shared" si="21"/>
        <v>0</v>
      </c>
      <c r="G57" s="65">
        <f t="shared" si="21"/>
        <v>0</v>
      </c>
      <c r="H57" s="65">
        <f t="shared" si="21"/>
        <v>0</v>
      </c>
      <c r="I57" s="65">
        <f t="shared" si="21"/>
        <v>0</v>
      </c>
      <c r="J57" s="65">
        <f t="shared" si="21"/>
        <v>0</v>
      </c>
      <c r="K57" s="65">
        <f t="shared" si="21"/>
        <v>0</v>
      </c>
      <c r="L57" s="65">
        <f t="shared" si="21"/>
        <v>0</v>
      </c>
      <c r="M57" s="65">
        <f t="shared" si="21"/>
        <v>0</v>
      </c>
      <c r="N57" s="65">
        <f t="shared" si="21"/>
        <v>0</v>
      </c>
      <c r="O57" s="77"/>
    </row>
    <row r="58" spans="1:15" s="14" customFormat="1" ht="17.45" hidden="1" customHeight="1">
      <c r="A58" s="72"/>
      <c r="B58" s="490" t="s">
        <v>514</v>
      </c>
      <c r="C58" s="486"/>
      <c r="D58" s="71"/>
      <c r="E58" s="482">
        <f t="shared" ref="E58:M58" si="22">ROUND(SUM(D57*E16+E57*E17)/12,4)</f>
        <v>0</v>
      </c>
      <c r="F58" s="482">
        <f t="shared" si="22"/>
        <v>0</v>
      </c>
      <c r="G58" s="482">
        <f t="shared" si="22"/>
        <v>0</v>
      </c>
      <c r="H58" s="482">
        <f t="shared" si="22"/>
        <v>0</v>
      </c>
      <c r="I58" s="482">
        <f t="shared" si="22"/>
        <v>0</v>
      </c>
      <c r="J58" s="482">
        <f t="shared" si="22"/>
        <v>0</v>
      </c>
      <c r="K58" s="482">
        <f t="shared" si="22"/>
        <v>0</v>
      </c>
      <c r="L58" s="482">
        <f t="shared" si="22"/>
        <v>0</v>
      </c>
      <c r="M58" s="482">
        <f t="shared" si="22"/>
        <v>0</v>
      </c>
      <c r="N58" s="482">
        <f>ROUND(SUM(M57*N16+N57*N17)/12,4)</f>
        <v>0</v>
      </c>
      <c r="O58" s="487"/>
    </row>
    <row r="59" spans="1:15" s="70" customFormat="1" ht="17.45" hidden="1" customHeight="1">
      <c r="A59" s="72"/>
      <c r="B59" s="490"/>
      <c r="C59" s="486"/>
      <c r="D59" s="71"/>
      <c r="E59" s="71"/>
      <c r="F59" s="71"/>
      <c r="G59" s="71"/>
      <c r="H59" s="71"/>
      <c r="I59" s="71"/>
      <c r="J59" s="71"/>
      <c r="K59" s="71"/>
      <c r="L59" s="492"/>
      <c r="M59" s="492"/>
      <c r="N59" s="492"/>
      <c r="O59" s="491"/>
    </row>
    <row r="60" spans="1:15" s="64" customFormat="1" ht="17.45" hidden="1" customHeight="1">
      <c r="A60" s="62"/>
      <c r="B60" s="601">
        <f>'1.  LRAMVA Summary'!B35</f>
        <v>0</v>
      </c>
      <c r="C60" s="803">
        <f>'2. LRAMVA Threshold'!J43</f>
        <v>0</v>
      </c>
      <c r="D60" s="46"/>
      <c r="E60" s="46"/>
      <c r="F60" s="46"/>
      <c r="G60" s="46"/>
      <c r="H60" s="46"/>
      <c r="I60" s="46"/>
      <c r="J60" s="46"/>
      <c r="K60" s="46"/>
      <c r="L60" s="46"/>
      <c r="M60" s="46"/>
      <c r="N60" s="46"/>
      <c r="O60" s="69"/>
    </row>
    <row r="61" spans="1:15" s="18" customFormat="1" ht="17.45" hidden="1" customHeight="1" outlineLevel="1">
      <c r="A61" s="4"/>
      <c r="B61" s="533" t="s">
        <v>511</v>
      </c>
      <c r="C61" s="801"/>
      <c r="D61" s="46"/>
      <c r="E61" s="46"/>
      <c r="F61" s="46"/>
      <c r="G61" s="46"/>
      <c r="H61" s="46"/>
      <c r="I61" s="46"/>
      <c r="J61" s="46"/>
      <c r="K61" s="46"/>
      <c r="L61" s="46"/>
      <c r="M61" s="46"/>
      <c r="N61" s="46"/>
      <c r="O61" s="69"/>
    </row>
    <row r="62" spans="1:15" s="18" customFormat="1" ht="17.45" hidden="1" customHeight="1" outlineLevel="1">
      <c r="A62" s="4"/>
      <c r="B62" s="533" t="s">
        <v>512</v>
      </c>
      <c r="C62" s="801"/>
      <c r="D62" s="46"/>
      <c r="E62" s="46"/>
      <c r="F62" s="46"/>
      <c r="G62" s="46"/>
      <c r="H62" s="46"/>
      <c r="I62" s="46"/>
      <c r="J62" s="46"/>
      <c r="K62" s="46"/>
      <c r="L62" s="46"/>
      <c r="M62" s="46"/>
      <c r="N62" s="46"/>
      <c r="O62" s="69"/>
    </row>
    <row r="63" spans="1:15" s="18" customFormat="1" ht="17.45" hidden="1" customHeight="1" outlineLevel="1">
      <c r="A63" s="4"/>
      <c r="B63" s="533" t="s">
        <v>490</v>
      </c>
      <c r="C63" s="801"/>
      <c r="D63" s="46"/>
      <c r="E63" s="46"/>
      <c r="F63" s="46"/>
      <c r="G63" s="46"/>
      <c r="H63" s="46"/>
      <c r="I63" s="46"/>
      <c r="J63" s="46"/>
      <c r="K63" s="46"/>
      <c r="L63" s="46"/>
      <c r="M63" s="46"/>
      <c r="N63" s="46"/>
      <c r="O63" s="69"/>
    </row>
    <row r="64" spans="1:15" s="18" customFormat="1" ht="17.45" hidden="1" customHeight="1">
      <c r="A64" s="4"/>
      <c r="B64" s="533" t="s">
        <v>513</v>
      </c>
      <c r="C64" s="804"/>
      <c r="D64" s="65">
        <f>SUM(D60:D63)</f>
        <v>0</v>
      </c>
      <c r="E64" s="65">
        <f t="shared" ref="E64:N64" si="23">SUM(E60:E63)</f>
        <v>0</v>
      </c>
      <c r="F64" s="65">
        <f t="shared" si="23"/>
        <v>0</v>
      </c>
      <c r="G64" s="65">
        <f t="shared" si="23"/>
        <v>0</v>
      </c>
      <c r="H64" s="65">
        <f t="shared" si="23"/>
        <v>0</v>
      </c>
      <c r="I64" s="65">
        <f t="shared" si="23"/>
        <v>0</v>
      </c>
      <c r="J64" s="65">
        <f t="shared" si="23"/>
        <v>0</v>
      </c>
      <c r="K64" s="65">
        <f t="shared" si="23"/>
        <v>0</v>
      </c>
      <c r="L64" s="65">
        <f t="shared" si="23"/>
        <v>0</v>
      </c>
      <c r="M64" s="65">
        <f t="shared" si="23"/>
        <v>0</v>
      </c>
      <c r="N64" s="65">
        <f t="shared" si="23"/>
        <v>0</v>
      </c>
      <c r="O64" s="77"/>
    </row>
    <row r="65" spans="1:15" s="14" customFormat="1" ht="17.45" hidden="1" customHeight="1">
      <c r="A65" s="72"/>
      <c r="B65" s="490" t="s">
        <v>514</v>
      </c>
      <c r="C65" s="486"/>
      <c r="D65" s="71"/>
      <c r="E65" s="482">
        <f t="shared" ref="E65:M65" si="24">ROUND(SUM(D64*E16+E64*E17)/12,4)</f>
        <v>0</v>
      </c>
      <c r="F65" s="482">
        <f t="shared" si="24"/>
        <v>0</v>
      </c>
      <c r="G65" s="482">
        <f t="shared" si="24"/>
        <v>0</v>
      </c>
      <c r="H65" s="482">
        <f t="shared" si="24"/>
        <v>0</v>
      </c>
      <c r="I65" s="482">
        <f>ROUND(SUM(H64*I16+I64*I17)/12,4)</f>
        <v>0</v>
      </c>
      <c r="J65" s="482">
        <f t="shared" si="24"/>
        <v>0</v>
      </c>
      <c r="K65" s="482">
        <f t="shared" si="24"/>
        <v>0</v>
      </c>
      <c r="L65" s="482">
        <f t="shared" si="24"/>
        <v>0</v>
      </c>
      <c r="M65" s="482">
        <f t="shared" si="24"/>
        <v>0</v>
      </c>
      <c r="N65" s="482">
        <f>ROUND(SUM(M64*N16+N64*N17)/12,4)</f>
        <v>0</v>
      </c>
      <c r="O65" s="487"/>
    </row>
    <row r="66" spans="1:15" s="14" customFormat="1" ht="17.45" hidden="1" customHeight="1">
      <c r="A66" s="72"/>
      <c r="B66" s="73"/>
      <c r="C66" s="80"/>
      <c r="D66" s="71"/>
      <c r="E66" s="71"/>
      <c r="F66" s="71"/>
      <c r="G66" s="71"/>
      <c r="H66" s="71"/>
      <c r="I66" s="71"/>
      <c r="J66" s="71"/>
      <c r="K66" s="71"/>
      <c r="L66" s="485"/>
      <c r="M66" s="485"/>
      <c r="N66" s="485"/>
      <c r="O66" s="487"/>
    </row>
    <row r="67" spans="1:15" s="64" customFormat="1" ht="17.45" hidden="1" customHeight="1">
      <c r="A67" s="62"/>
      <c r="B67" s="601">
        <f>'1.  LRAMVA Summary'!B36</f>
        <v>0</v>
      </c>
      <c r="C67" s="803">
        <f>'2. LRAMVA Threshold'!K43</f>
        <v>0</v>
      </c>
      <c r="D67" s="46"/>
      <c r="E67" s="46"/>
      <c r="F67" s="46"/>
      <c r="G67" s="46"/>
      <c r="H67" s="46"/>
      <c r="I67" s="46"/>
      <c r="J67" s="46"/>
      <c r="K67" s="46"/>
      <c r="L67" s="46"/>
      <c r="M67" s="46"/>
      <c r="N67" s="46"/>
      <c r="O67" s="69"/>
    </row>
    <row r="68" spans="1:15" s="18" customFormat="1" ht="17.45" hidden="1" customHeight="1" outlineLevel="1">
      <c r="A68" s="4"/>
      <c r="B68" s="533" t="s">
        <v>511</v>
      </c>
      <c r="C68" s="801"/>
      <c r="D68" s="46"/>
      <c r="E68" s="46"/>
      <c r="F68" s="46"/>
      <c r="G68" s="46"/>
      <c r="H68" s="46"/>
      <c r="I68" s="46"/>
      <c r="J68" s="46"/>
      <c r="K68" s="46"/>
      <c r="L68" s="46"/>
      <c r="M68" s="46"/>
      <c r="N68" s="46"/>
      <c r="O68" s="69"/>
    </row>
    <row r="69" spans="1:15" s="18" customFormat="1" ht="17.45" hidden="1" customHeight="1" outlineLevel="1">
      <c r="A69" s="4"/>
      <c r="B69" s="533" t="s">
        <v>512</v>
      </c>
      <c r="C69" s="801"/>
      <c r="D69" s="46"/>
      <c r="E69" s="46"/>
      <c r="F69" s="46"/>
      <c r="G69" s="46"/>
      <c r="H69" s="46"/>
      <c r="I69" s="46"/>
      <c r="J69" s="46"/>
      <c r="K69" s="46"/>
      <c r="L69" s="46"/>
      <c r="M69" s="46"/>
      <c r="N69" s="46"/>
      <c r="O69" s="69"/>
    </row>
    <row r="70" spans="1:15" s="18" customFormat="1" ht="17.45" hidden="1" customHeight="1" outlineLevel="1">
      <c r="A70" s="4"/>
      <c r="B70" s="533" t="s">
        <v>490</v>
      </c>
      <c r="C70" s="801"/>
      <c r="D70" s="46"/>
      <c r="E70" s="46"/>
      <c r="F70" s="46"/>
      <c r="G70" s="46"/>
      <c r="H70" s="46"/>
      <c r="I70" s="46"/>
      <c r="J70" s="46"/>
      <c r="K70" s="46"/>
      <c r="L70" s="46"/>
      <c r="M70" s="46"/>
      <c r="N70" s="46"/>
      <c r="O70" s="69"/>
    </row>
    <row r="71" spans="1:15" s="18" customFormat="1" ht="17.45" hidden="1" customHeight="1">
      <c r="A71" s="4"/>
      <c r="B71" s="533" t="s">
        <v>513</v>
      </c>
      <c r="C71" s="804"/>
      <c r="D71" s="65">
        <f>SUM(D67:D70)</f>
        <v>0</v>
      </c>
      <c r="E71" s="65">
        <f t="shared" ref="E71:N71" si="25">SUM(E67:E70)</f>
        <v>0</v>
      </c>
      <c r="F71" s="65">
        <f>SUM(F67:F70)</f>
        <v>0</v>
      </c>
      <c r="G71" s="65">
        <f t="shared" si="25"/>
        <v>0</v>
      </c>
      <c r="H71" s="65">
        <f t="shared" si="25"/>
        <v>0</v>
      </c>
      <c r="I71" s="65">
        <f t="shared" si="25"/>
        <v>0</v>
      </c>
      <c r="J71" s="65">
        <f t="shared" si="25"/>
        <v>0</v>
      </c>
      <c r="K71" s="65">
        <f t="shared" si="25"/>
        <v>0</v>
      </c>
      <c r="L71" s="65">
        <f t="shared" si="25"/>
        <v>0</v>
      </c>
      <c r="M71" s="65">
        <f t="shared" si="25"/>
        <v>0</v>
      </c>
      <c r="N71" s="65">
        <f t="shared" si="25"/>
        <v>0</v>
      </c>
      <c r="O71" s="77"/>
    </row>
    <row r="72" spans="1:15" s="14" customFormat="1" ht="17.45" hidden="1" customHeight="1">
      <c r="A72" s="72"/>
      <c r="B72" s="490" t="s">
        <v>514</v>
      </c>
      <c r="C72" s="486"/>
      <c r="D72" s="71"/>
      <c r="E72" s="482">
        <f t="shared" ref="E72:N72" si="26">ROUND(SUM(D71*E16+E71*E17)/12,4)</f>
        <v>0</v>
      </c>
      <c r="F72" s="482">
        <f t="shared" si="26"/>
        <v>0</v>
      </c>
      <c r="G72" s="482">
        <f t="shared" si="26"/>
        <v>0</v>
      </c>
      <c r="H72" s="482">
        <f t="shared" si="26"/>
        <v>0</v>
      </c>
      <c r="I72" s="482">
        <f t="shared" si="26"/>
        <v>0</v>
      </c>
      <c r="J72" s="482">
        <f t="shared" si="26"/>
        <v>0</v>
      </c>
      <c r="K72" s="482">
        <f t="shared" si="26"/>
        <v>0</v>
      </c>
      <c r="L72" s="482">
        <f t="shared" si="26"/>
        <v>0</v>
      </c>
      <c r="M72" s="482">
        <f t="shared" si="26"/>
        <v>0</v>
      </c>
      <c r="N72" s="482">
        <f t="shared" si="26"/>
        <v>0</v>
      </c>
      <c r="O72" s="487"/>
    </row>
    <row r="73" spans="1:15" s="14" customFormat="1" ht="17.45" hidden="1" customHeight="1">
      <c r="A73" s="72"/>
      <c r="B73" s="479"/>
      <c r="C73" s="486"/>
      <c r="D73" s="71"/>
      <c r="E73" s="482"/>
      <c r="F73" s="482"/>
      <c r="G73" s="482"/>
      <c r="H73" s="482"/>
      <c r="I73" s="482"/>
      <c r="J73" s="482"/>
      <c r="K73" s="482"/>
      <c r="L73" s="482"/>
      <c r="M73" s="482"/>
      <c r="N73" s="482"/>
      <c r="O73" s="487"/>
    </row>
    <row r="74" spans="1:15" s="64" customFormat="1" ht="17.45" hidden="1" customHeight="1">
      <c r="A74" s="62"/>
      <c r="B74" s="601">
        <f>'1.  LRAMVA Summary'!B37</f>
        <v>0</v>
      </c>
      <c r="C74" s="803">
        <f>'2. LRAMVA Threshold'!L43</f>
        <v>0</v>
      </c>
      <c r="D74" s="46"/>
      <c r="E74" s="46"/>
      <c r="F74" s="46"/>
      <c r="G74" s="46"/>
      <c r="H74" s="46"/>
      <c r="I74" s="46"/>
      <c r="J74" s="46"/>
      <c r="K74" s="46"/>
      <c r="L74" s="46"/>
      <c r="M74" s="46"/>
      <c r="N74" s="46"/>
      <c r="O74" s="69"/>
    </row>
    <row r="75" spans="1:15" s="18" customFormat="1" ht="17.45" hidden="1" customHeight="1" outlineLevel="1">
      <c r="A75" s="4"/>
      <c r="B75" s="533" t="s">
        <v>511</v>
      </c>
      <c r="C75" s="801"/>
      <c r="D75" s="46"/>
      <c r="E75" s="46"/>
      <c r="F75" s="46"/>
      <c r="G75" s="46"/>
      <c r="H75" s="46"/>
      <c r="I75" s="46"/>
      <c r="J75" s="46"/>
      <c r="K75" s="46"/>
      <c r="L75" s="46"/>
      <c r="M75" s="46"/>
      <c r="N75" s="46"/>
      <c r="O75" s="69"/>
    </row>
    <row r="76" spans="1:15" s="18" customFormat="1" ht="17.45" hidden="1" customHeight="1" outlineLevel="1">
      <c r="A76" s="4"/>
      <c r="B76" s="533" t="s">
        <v>512</v>
      </c>
      <c r="C76" s="801"/>
      <c r="D76" s="46"/>
      <c r="E76" s="46"/>
      <c r="F76" s="46"/>
      <c r="G76" s="46"/>
      <c r="H76" s="46"/>
      <c r="I76" s="46"/>
      <c r="J76" s="46"/>
      <c r="K76" s="46"/>
      <c r="L76" s="46"/>
      <c r="M76" s="46"/>
      <c r="N76" s="46"/>
      <c r="O76" s="69"/>
    </row>
    <row r="77" spans="1:15" s="18" customFormat="1" ht="17.45" hidden="1" customHeight="1" outlineLevel="1">
      <c r="A77" s="4"/>
      <c r="B77" s="533" t="s">
        <v>490</v>
      </c>
      <c r="C77" s="801"/>
      <c r="D77" s="46"/>
      <c r="E77" s="46"/>
      <c r="F77" s="46"/>
      <c r="G77" s="46"/>
      <c r="H77" s="46"/>
      <c r="I77" s="46"/>
      <c r="J77" s="46"/>
      <c r="K77" s="46"/>
      <c r="L77" s="46"/>
      <c r="M77" s="46"/>
      <c r="N77" s="46"/>
      <c r="O77" s="69"/>
    </row>
    <row r="78" spans="1:15" s="18" customFormat="1" ht="17.45" hidden="1" customHeight="1">
      <c r="A78" s="4"/>
      <c r="B78" s="533" t="s">
        <v>513</v>
      </c>
      <c r="C78" s="804"/>
      <c r="D78" s="65">
        <f>SUM(D74:D77)</f>
        <v>0</v>
      </c>
      <c r="E78" s="65">
        <f>SUM(E74:E77)</f>
        <v>0</v>
      </c>
      <c r="F78" s="65">
        <f t="shared" ref="F78:N78" si="27">SUM(F74:F77)</f>
        <v>0</v>
      </c>
      <c r="G78" s="65">
        <f t="shared" si="27"/>
        <v>0</v>
      </c>
      <c r="H78" s="65">
        <f t="shared" si="27"/>
        <v>0</v>
      </c>
      <c r="I78" s="65">
        <f t="shared" si="27"/>
        <v>0</v>
      </c>
      <c r="J78" s="65">
        <f t="shared" si="27"/>
        <v>0</v>
      </c>
      <c r="K78" s="65">
        <f t="shared" si="27"/>
        <v>0</v>
      </c>
      <c r="L78" s="65">
        <f t="shared" si="27"/>
        <v>0</v>
      </c>
      <c r="M78" s="65">
        <f t="shared" si="27"/>
        <v>0</v>
      </c>
      <c r="N78" s="65">
        <f t="shared" si="27"/>
        <v>0</v>
      </c>
      <c r="O78" s="77"/>
    </row>
    <row r="79" spans="1:15" s="14" customFormat="1" ht="17.45" hidden="1" customHeight="1">
      <c r="A79" s="72"/>
      <c r="B79" s="490" t="s">
        <v>514</v>
      </c>
      <c r="C79" s="486"/>
      <c r="D79" s="71"/>
      <c r="E79" s="482">
        <f t="shared" ref="E79:M79" si="28">ROUND(SUM(D78*E16+E78*E17)/12,4)</f>
        <v>0</v>
      </c>
      <c r="F79" s="482">
        <f t="shared" si="28"/>
        <v>0</v>
      </c>
      <c r="G79" s="482">
        <f t="shared" si="28"/>
        <v>0</v>
      </c>
      <c r="H79" s="482">
        <f t="shared" si="28"/>
        <v>0</v>
      </c>
      <c r="I79" s="482">
        <f t="shared" si="28"/>
        <v>0</v>
      </c>
      <c r="J79" s="482">
        <f t="shared" si="28"/>
        <v>0</v>
      </c>
      <c r="K79" s="482">
        <f t="shared" si="28"/>
        <v>0</v>
      </c>
      <c r="L79" s="482">
        <f t="shared" si="28"/>
        <v>0</v>
      </c>
      <c r="M79" s="482">
        <f t="shared" si="28"/>
        <v>0</v>
      </c>
      <c r="N79" s="482">
        <f>ROUND(SUM(M78*N16+N78*N17)/12,4)</f>
        <v>0</v>
      </c>
      <c r="O79" s="487"/>
    </row>
    <row r="80" spans="1:15" s="14" customFormat="1" ht="17.45" hidden="1" customHeight="1">
      <c r="A80" s="72"/>
      <c r="B80" s="479"/>
      <c r="C80" s="486"/>
      <c r="D80" s="71"/>
      <c r="E80" s="482"/>
      <c r="F80" s="482"/>
      <c r="G80" s="482"/>
      <c r="H80" s="482"/>
      <c r="I80" s="482"/>
      <c r="J80" s="482"/>
      <c r="K80" s="482"/>
      <c r="L80" s="482"/>
      <c r="M80" s="482"/>
      <c r="N80" s="482"/>
      <c r="O80" s="487"/>
    </row>
    <row r="81" spans="1:15" s="64" customFormat="1" ht="17.45" hidden="1" customHeight="1">
      <c r="A81" s="62"/>
      <c r="B81" s="601">
        <f>'1.  LRAMVA Summary'!B38</f>
        <v>0</v>
      </c>
      <c r="C81" s="803">
        <f>'2. LRAMVA Threshold'!M43</f>
        <v>0</v>
      </c>
      <c r="D81" s="46"/>
      <c r="E81" s="46"/>
      <c r="F81" s="46"/>
      <c r="G81" s="46"/>
      <c r="H81" s="46"/>
      <c r="I81" s="46"/>
      <c r="J81" s="46"/>
      <c r="K81" s="46"/>
      <c r="L81" s="46"/>
      <c r="M81" s="46"/>
      <c r="N81" s="46"/>
      <c r="O81" s="69"/>
    </row>
    <row r="82" spans="1:15" s="18" customFormat="1" ht="17.45" hidden="1" customHeight="1" outlineLevel="1">
      <c r="A82" s="4"/>
      <c r="B82" s="533" t="s">
        <v>511</v>
      </c>
      <c r="C82" s="801"/>
      <c r="D82" s="46"/>
      <c r="E82" s="46"/>
      <c r="F82" s="46"/>
      <c r="G82" s="46"/>
      <c r="H82" s="46"/>
      <c r="I82" s="46"/>
      <c r="J82" s="46"/>
      <c r="K82" s="46"/>
      <c r="L82" s="46"/>
      <c r="M82" s="46"/>
      <c r="N82" s="46"/>
      <c r="O82" s="69"/>
    </row>
    <row r="83" spans="1:15" s="18" customFormat="1" ht="17.45" hidden="1" customHeight="1" outlineLevel="1">
      <c r="A83" s="4"/>
      <c r="B83" s="533" t="s">
        <v>512</v>
      </c>
      <c r="C83" s="801"/>
      <c r="D83" s="46"/>
      <c r="E83" s="46"/>
      <c r="F83" s="46"/>
      <c r="G83" s="46"/>
      <c r="H83" s="46"/>
      <c r="I83" s="46"/>
      <c r="J83" s="46"/>
      <c r="K83" s="46"/>
      <c r="L83" s="46"/>
      <c r="M83" s="46"/>
      <c r="N83" s="46"/>
      <c r="O83" s="69"/>
    </row>
    <row r="84" spans="1:15" s="18" customFormat="1" ht="17.45" hidden="1" customHeight="1" outlineLevel="1">
      <c r="A84" s="4"/>
      <c r="B84" s="533" t="s">
        <v>490</v>
      </c>
      <c r="C84" s="801"/>
      <c r="D84" s="46"/>
      <c r="E84" s="46"/>
      <c r="F84" s="46"/>
      <c r="G84" s="46"/>
      <c r="H84" s="46"/>
      <c r="I84" s="46"/>
      <c r="J84" s="46"/>
      <c r="K84" s="46"/>
      <c r="L84" s="46"/>
      <c r="M84" s="46"/>
      <c r="N84" s="46"/>
      <c r="O84" s="69"/>
    </row>
    <row r="85" spans="1:15" s="18" customFormat="1" ht="17.45" hidden="1" customHeight="1">
      <c r="A85" s="4"/>
      <c r="B85" s="533" t="s">
        <v>513</v>
      </c>
      <c r="C85" s="804"/>
      <c r="D85" s="65">
        <f>SUM(D81:D84)</f>
        <v>0</v>
      </c>
      <c r="E85" s="65">
        <f>SUM(E81:E84)</f>
        <v>0</v>
      </c>
      <c r="F85" s="65">
        <f t="shared" ref="F85:N85" si="29">SUM(F81:F84)</f>
        <v>0</v>
      </c>
      <c r="G85" s="65">
        <f t="shared" si="29"/>
        <v>0</v>
      </c>
      <c r="H85" s="65">
        <f t="shared" si="29"/>
        <v>0</v>
      </c>
      <c r="I85" s="65">
        <f t="shared" si="29"/>
        <v>0</v>
      </c>
      <c r="J85" s="65">
        <f t="shared" si="29"/>
        <v>0</v>
      </c>
      <c r="K85" s="65">
        <f t="shared" si="29"/>
        <v>0</v>
      </c>
      <c r="L85" s="65">
        <f t="shared" si="29"/>
        <v>0</v>
      </c>
      <c r="M85" s="65">
        <f t="shared" si="29"/>
        <v>0</v>
      </c>
      <c r="N85" s="65">
        <f t="shared" si="29"/>
        <v>0</v>
      </c>
      <c r="O85" s="77"/>
    </row>
    <row r="86" spans="1:15" s="14" customFormat="1" ht="17.45" hidden="1" customHeight="1">
      <c r="A86" s="72"/>
      <c r="B86" s="490" t="s">
        <v>514</v>
      </c>
      <c r="C86" s="486"/>
      <c r="D86" s="71"/>
      <c r="E86" s="482">
        <f t="shared" ref="E86:N86" si="30">ROUND(SUM(D85*E16+E85*E17)/12,4)</f>
        <v>0</v>
      </c>
      <c r="F86" s="482">
        <f t="shared" si="30"/>
        <v>0</v>
      </c>
      <c r="G86" s="482">
        <f t="shared" si="30"/>
        <v>0</v>
      </c>
      <c r="H86" s="482">
        <f t="shared" si="30"/>
        <v>0</v>
      </c>
      <c r="I86" s="482">
        <f t="shared" si="30"/>
        <v>0</v>
      </c>
      <c r="J86" s="482">
        <f t="shared" si="30"/>
        <v>0</v>
      </c>
      <c r="K86" s="482">
        <f t="shared" si="30"/>
        <v>0</v>
      </c>
      <c r="L86" s="482">
        <f t="shared" si="30"/>
        <v>0</v>
      </c>
      <c r="M86" s="482">
        <f t="shared" si="30"/>
        <v>0</v>
      </c>
      <c r="N86" s="482">
        <f t="shared" si="30"/>
        <v>0</v>
      </c>
      <c r="O86" s="487"/>
    </row>
    <row r="87" spans="1:15" s="14" customFormat="1" ht="17.45" hidden="1" customHeight="1">
      <c r="A87" s="72"/>
      <c r="B87" s="479"/>
      <c r="C87" s="486"/>
      <c r="D87" s="71"/>
      <c r="E87" s="482"/>
      <c r="F87" s="482"/>
      <c r="G87" s="482"/>
      <c r="H87" s="482"/>
      <c r="I87" s="482"/>
      <c r="J87" s="482"/>
      <c r="K87" s="482"/>
      <c r="L87" s="482"/>
      <c r="M87" s="482"/>
      <c r="N87" s="482"/>
      <c r="O87" s="487"/>
    </row>
    <row r="88" spans="1:15" s="64" customFormat="1" ht="17.45" hidden="1" customHeight="1">
      <c r="A88" s="62"/>
      <c r="B88" s="601">
        <f>'1.  LRAMVA Summary'!B39</f>
        <v>0</v>
      </c>
      <c r="C88" s="803">
        <f>'2. LRAMVA Threshold'!N43</f>
        <v>0</v>
      </c>
      <c r="D88" s="46"/>
      <c r="E88" s="46"/>
      <c r="F88" s="46"/>
      <c r="G88" s="46"/>
      <c r="H88" s="46"/>
      <c r="I88" s="46"/>
      <c r="J88" s="46"/>
      <c r="K88" s="46"/>
      <c r="L88" s="46"/>
      <c r="M88" s="46"/>
      <c r="N88" s="46"/>
      <c r="O88" s="69"/>
    </row>
    <row r="89" spans="1:15" s="18" customFormat="1" ht="17.45" hidden="1" customHeight="1" outlineLevel="1">
      <c r="A89" s="4"/>
      <c r="B89" s="533" t="s">
        <v>511</v>
      </c>
      <c r="C89" s="801"/>
      <c r="D89" s="46"/>
      <c r="E89" s="46"/>
      <c r="F89" s="46"/>
      <c r="G89" s="46"/>
      <c r="H89" s="46"/>
      <c r="I89" s="46"/>
      <c r="J89" s="46"/>
      <c r="K89" s="46"/>
      <c r="L89" s="46"/>
      <c r="M89" s="46"/>
      <c r="N89" s="46"/>
      <c r="O89" s="69"/>
    </row>
    <row r="90" spans="1:15" s="18" customFormat="1" ht="17.45" hidden="1" customHeight="1" outlineLevel="1">
      <c r="A90" s="4"/>
      <c r="B90" s="533" t="s">
        <v>512</v>
      </c>
      <c r="C90" s="801"/>
      <c r="D90" s="46"/>
      <c r="E90" s="46"/>
      <c r="F90" s="46"/>
      <c r="G90" s="46"/>
      <c r="H90" s="46"/>
      <c r="I90" s="46"/>
      <c r="J90" s="46"/>
      <c r="K90" s="46"/>
      <c r="L90" s="46"/>
      <c r="M90" s="46"/>
      <c r="N90" s="46"/>
      <c r="O90" s="69"/>
    </row>
    <row r="91" spans="1:15" s="18" customFormat="1" ht="17.45" hidden="1" customHeight="1" outlineLevel="1">
      <c r="A91" s="4"/>
      <c r="B91" s="533" t="s">
        <v>490</v>
      </c>
      <c r="C91" s="801"/>
      <c r="D91" s="46"/>
      <c r="E91" s="46"/>
      <c r="F91" s="46"/>
      <c r="G91" s="46"/>
      <c r="H91" s="46"/>
      <c r="I91" s="46"/>
      <c r="J91" s="46"/>
      <c r="K91" s="46"/>
      <c r="L91" s="46"/>
      <c r="M91" s="46"/>
      <c r="N91" s="46"/>
      <c r="O91" s="69"/>
    </row>
    <row r="92" spans="1:15" s="18" customFormat="1" ht="17.45" hidden="1" customHeight="1">
      <c r="A92" s="4"/>
      <c r="B92" s="533" t="s">
        <v>513</v>
      </c>
      <c r="C92" s="804"/>
      <c r="D92" s="65">
        <f>SUM(D88:D91)</f>
        <v>0</v>
      </c>
      <c r="E92" s="65">
        <f>SUM(E88:E91)</f>
        <v>0</v>
      </c>
      <c r="F92" s="65">
        <f t="shared" ref="F92:N92" si="31">SUM(F88:F91)</f>
        <v>0</v>
      </c>
      <c r="G92" s="65">
        <f t="shared" si="31"/>
        <v>0</v>
      </c>
      <c r="H92" s="65">
        <f t="shared" si="31"/>
        <v>0</v>
      </c>
      <c r="I92" s="65">
        <f t="shared" si="31"/>
        <v>0</v>
      </c>
      <c r="J92" s="65">
        <f t="shared" si="31"/>
        <v>0</v>
      </c>
      <c r="K92" s="65">
        <f t="shared" si="31"/>
        <v>0</v>
      </c>
      <c r="L92" s="65">
        <f t="shared" si="31"/>
        <v>0</v>
      </c>
      <c r="M92" s="65">
        <f t="shared" si="31"/>
        <v>0</v>
      </c>
      <c r="N92" s="65">
        <f t="shared" si="31"/>
        <v>0</v>
      </c>
      <c r="O92" s="77"/>
    </row>
    <row r="93" spans="1:15" s="14" customFormat="1" ht="17.45" hidden="1" customHeight="1">
      <c r="A93" s="72"/>
      <c r="B93" s="490" t="s">
        <v>514</v>
      </c>
      <c r="C93" s="486"/>
      <c r="D93" s="71"/>
      <c r="E93" s="482">
        <f t="shared" ref="E93:M93" si="32">ROUND(SUM(D92*E16+E92*E17)/12,4)</f>
        <v>0</v>
      </c>
      <c r="F93" s="482">
        <f t="shared" si="32"/>
        <v>0</v>
      </c>
      <c r="G93" s="482">
        <f t="shared" si="32"/>
        <v>0</v>
      </c>
      <c r="H93" s="482">
        <f t="shared" si="32"/>
        <v>0</v>
      </c>
      <c r="I93" s="482">
        <f t="shared" si="32"/>
        <v>0</v>
      </c>
      <c r="J93" s="482">
        <f t="shared" si="32"/>
        <v>0</v>
      </c>
      <c r="K93" s="482">
        <f t="shared" si="32"/>
        <v>0</v>
      </c>
      <c r="L93" s="482">
        <f t="shared" si="32"/>
        <v>0</v>
      </c>
      <c r="M93" s="482">
        <f t="shared" si="32"/>
        <v>0</v>
      </c>
      <c r="N93" s="482">
        <f>ROUND(SUM(M92*N16+N92*N17)/12,4)</f>
        <v>0</v>
      </c>
      <c r="O93" s="487"/>
    </row>
    <row r="94" spans="1:15" s="14" customFormat="1" ht="17.45" hidden="1" customHeight="1">
      <c r="A94" s="72"/>
      <c r="B94" s="479"/>
      <c r="C94" s="486"/>
      <c r="D94" s="71"/>
      <c r="E94" s="482"/>
      <c r="F94" s="482"/>
      <c r="G94" s="482"/>
      <c r="H94" s="482"/>
      <c r="I94" s="482"/>
      <c r="J94" s="482"/>
      <c r="K94" s="482"/>
      <c r="L94" s="482"/>
      <c r="M94" s="482"/>
      <c r="N94" s="482"/>
      <c r="O94" s="487"/>
    </row>
    <row r="95" spans="1:15" s="64" customFormat="1" ht="17.45" hidden="1" customHeight="1">
      <c r="A95" s="62"/>
      <c r="B95" s="601">
        <f>'1.  LRAMVA Summary'!B40</f>
        <v>0</v>
      </c>
      <c r="C95" s="803">
        <f>'2. LRAMVA Threshold'!O43</f>
        <v>0</v>
      </c>
      <c r="D95" s="46"/>
      <c r="E95" s="46"/>
      <c r="F95" s="46"/>
      <c r="G95" s="46"/>
      <c r="H95" s="46"/>
      <c r="I95" s="46"/>
      <c r="J95" s="46"/>
      <c r="K95" s="46"/>
      <c r="L95" s="46"/>
      <c r="M95" s="46"/>
      <c r="N95" s="46"/>
      <c r="O95" s="69"/>
    </row>
    <row r="96" spans="1:15" s="18" customFormat="1" ht="17.45" hidden="1" customHeight="1" outlineLevel="1">
      <c r="A96" s="4"/>
      <c r="B96" s="533" t="s">
        <v>511</v>
      </c>
      <c r="C96" s="801"/>
      <c r="D96" s="46"/>
      <c r="E96" s="46"/>
      <c r="F96" s="46"/>
      <c r="G96" s="46"/>
      <c r="H96" s="46"/>
      <c r="I96" s="46"/>
      <c r="J96" s="46"/>
      <c r="K96" s="46"/>
      <c r="L96" s="46"/>
      <c r="M96" s="46"/>
      <c r="N96" s="46"/>
      <c r="O96" s="69"/>
    </row>
    <row r="97" spans="1:15" s="18" customFormat="1" ht="17.45" hidden="1" customHeight="1" outlineLevel="1">
      <c r="A97" s="4"/>
      <c r="B97" s="533" t="s">
        <v>512</v>
      </c>
      <c r="C97" s="801"/>
      <c r="D97" s="46"/>
      <c r="E97" s="46"/>
      <c r="F97" s="46"/>
      <c r="G97" s="46"/>
      <c r="H97" s="46"/>
      <c r="I97" s="46"/>
      <c r="J97" s="46"/>
      <c r="K97" s="46"/>
      <c r="L97" s="46"/>
      <c r="M97" s="46"/>
      <c r="N97" s="46"/>
      <c r="O97" s="69"/>
    </row>
    <row r="98" spans="1:15" s="18" customFormat="1" ht="17.45" hidden="1" customHeight="1" outlineLevel="1">
      <c r="A98" s="4"/>
      <c r="B98" s="533" t="s">
        <v>490</v>
      </c>
      <c r="C98" s="801"/>
      <c r="D98" s="46"/>
      <c r="E98" s="46"/>
      <c r="F98" s="46"/>
      <c r="G98" s="46"/>
      <c r="H98" s="46"/>
      <c r="I98" s="46"/>
      <c r="J98" s="46"/>
      <c r="K98" s="46"/>
      <c r="L98" s="46"/>
      <c r="M98" s="46"/>
      <c r="N98" s="46"/>
      <c r="O98" s="69"/>
    </row>
    <row r="99" spans="1:15" s="18" customFormat="1" ht="17.45" hidden="1" customHeight="1">
      <c r="A99" s="4"/>
      <c r="B99" s="533" t="s">
        <v>513</v>
      </c>
      <c r="C99" s="804"/>
      <c r="D99" s="65">
        <f>SUM(D95:D98)</f>
        <v>0</v>
      </c>
      <c r="E99" s="65">
        <f>SUM(E95:E98)</f>
        <v>0</v>
      </c>
      <c r="F99" s="65">
        <f t="shared" ref="F99:N99" si="33">SUM(F95:F98)</f>
        <v>0</v>
      </c>
      <c r="G99" s="65">
        <f t="shared" si="33"/>
        <v>0</v>
      </c>
      <c r="H99" s="65">
        <f t="shared" si="33"/>
        <v>0</v>
      </c>
      <c r="I99" s="65">
        <f t="shared" si="33"/>
        <v>0</v>
      </c>
      <c r="J99" s="65">
        <f t="shared" si="33"/>
        <v>0</v>
      </c>
      <c r="K99" s="65">
        <f t="shared" si="33"/>
        <v>0</v>
      </c>
      <c r="L99" s="65">
        <f t="shared" si="33"/>
        <v>0</v>
      </c>
      <c r="M99" s="65">
        <f t="shared" si="33"/>
        <v>0</v>
      </c>
      <c r="N99" s="65">
        <f t="shared" si="33"/>
        <v>0</v>
      </c>
      <c r="O99" s="77"/>
    </row>
    <row r="100" spans="1:15" s="14" customFormat="1" ht="17.45" hidden="1" customHeight="1">
      <c r="A100" s="72"/>
      <c r="B100" s="490" t="s">
        <v>514</v>
      </c>
      <c r="C100" s="486"/>
      <c r="D100" s="71"/>
      <c r="E100" s="482">
        <f t="shared" ref="E100:M100" si="34">ROUND(SUM(D99*E16+E99*E17)/12,4)</f>
        <v>0</v>
      </c>
      <c r="F100" s="482">
        <f t="shared" si="34"/>
        <v>0</v>
      </c>
      <c r="G100" s="482">
        <f t="shared" si="34"/>
        <v>0</v>
      </c>
      <c r="H100" s="482">
        <f t="shared" si="34"/>
        <v>0</v>
      </c>
      <c r="I100" s="482">
        <f t="shared" si="34"/>
        <v>0</v>
      </c>
      <c r="J100" s="482">
        <f t="shared" si="34"/>
        <v>0</v>
      </c>
      <c r="K100" s="482">
        <f t="shared" si="34"/>
        <v>0</v>
      </c>
      <c r="L100" s="482">
        <f t="shared" si="34"/>
        <v>0</v>
      </c>
      <c r="M100" s="482">
        <f t="shared" si="34"/>
        <v>0</v>
      </c>
      <c r="N100" s="482">
        <f>ROUND(SUM(M99*N16+N99*N17)/12,4)</f>
        <v>0</v>
      </c>
      <c r="O100" s="487"/>
    </row>
    <row r="101" spans="1:15" s="14" customFormat="1" ht="17.45" hidden="1" customHeight="1">
      <c r="A101" s="72"/>
      <c r="B101" s="479"/>
      <c r="C101" s="486"/>
      <c r="D101" s="71"/>
      <c r="E101" s="482"/>
      <c r="F101" s="482"/>
      <c r="G101" s="482"/>
      <c r="H101" s="482"/>
      <c r="I101" s="482"/>
      <c r="J101" s="482"/>
      <c r="K101" s="482"/>
      <c r="L101" s="482"/>
      <c r="M101" s="482"/>
      <c r="N101" s="482"/>
      <c r="O101" s="487"/>
    </row>
    <row r="102" spans="1:15" s="64" customFormat="1" ht="17.45" hidden="1" customHeight="1">
      <c r="A102" s="62"/>
      <c r="B102" s="601">
        <f>'1.  LRAMVA Summary'!B41</f>
        <v>0</v>
      </c>
      <c r="C102" s="803">
        <f>'2. LRAMVA Threshold'!P43</f>
        <v>0</v>
      </c>
      <c r="D102" s="46"/>
      <c r="E102" s="46"/>
      <c r="F102" s="46"/>
      <c r="G102" s="46"/>
      <c r="H102" s="46"/>
      <c r="I102" s="46"/>
      <c r="J102" s="46"/>
      <c r="K102" s="46"/>
      <c r="L102" s="46"/>
      <c r="M102" s="46"/>
      <c r="N102" s="46"/>
      <c r="O102" s="69"/>
    </row>
    <row r="103" spans="1:15" s="18" customFormat="1" ht="17.45" hidden="1" customHeight="1" outlineLevel="1">
      <c r="A103" s="4"/>
      <c r="B103" s="533" t="s">
        <v>511</v>
      </c>
      <c r="C103" s="801"/>
      <c r="D103" s="46"/>
      <c r="E103" s="46"/>
      <c r="F103" s="46"/>
      <c r="G103" s="46"/>
      <c r="H103" s="46"/>
      <c r="I103" s="46"/>
      <c r="J103" s="46"/>
      <c r="K103" s="46"/>
      <c r="L103" s="46"/>
      <c r="M103" s="46"/>
      <c r="N103" s="46"/>
      <c r="O103" s="69"/>
    </row>
    <row r="104" spans="1:15" s="18" customFormat="1" ht="17.45" hidden="1" customHeight="1" outlineLevel="1">
      <c r="A104" s="4"/>
      <c r="B104" s="533" t="s">
        <v>512</v>
      </c>
      <c r="C104" s="801"/>
      <c r="D104" s="46"/>
      <c r="E104" s="46"/>
      <c r="F104" s="46"/>
      <c r="G104" s="46"/>
      <c r="H104" s="46"/>
      <c r="I104" s="46"/>
      <c r="J104" s="46"/>
      <c r="K104" s="46"/>
      <c r="L104" s="46"/>
      <c r="M104" s="46"/>
      <c r="N104" s="46"/>
      <c r="O104" s="69"/>
    </row>
    <row r="105" spans="1:15" s="18" customFormat="1" ht="17.45" hidden="1" customHeight="1" outlineLevel="1">
      <c r="A105" s="4"/>
      <c r="B105" s="533" t="s">
        <v>490</v>
      </c>
      <c r="C105" s="801"/>
      <c r="D105" s="46"/>
      <c r="E105" s="46"/>
      <c r="F105" s="46"/>
      <c r="G105" s="46"/>
      <c r="H105" s="46"/>
      <c r="I105" s="46"/>
      <c r="J105" s="46"/>
      <c r="K105" s="46"/>
      <c r="L105" s="46"/>
      <c r="M105" s="46"/>
      <c r="N105" s="46"/>
      <c r="O105" s="69"/>
    </row>
    <row r="106" spans="1:15" s="18" customFormat="1" ht="17.45" hidden="1" customHeight="1">
      <c r="A106" s="4"/>
      <c r="B106" s="533" t="s">
        <v>513</v>
      </c>
      <c r="C106" s="804"/>
      <c r="D106" s="65">
        <f>SUM(D102:D105)</f>
        <v>0</v>
      </c>
      <c r="E106" s="65">
        <f>SUM(E102:E105)</f>
        <v>0</v>
      </c>
      <c r="F106" s="65">
        <f>SUM(F102:F105)</f>
        <v>0</v>
      </c>
      <c r="G106" s="65">
        <f t="shared" ref="G106:N106" si="35">SUM(G102:G105)</f>
        <v>0</v>
      </c>
      <c r="H106" s="65">
        <f t="shared" si="35"/>
        <v>0</v>
      </c>
      <c r="I106" s="65">
        <f t="shared" si="35"/>
        <v>0</v>
      </c>
      <c r="J106" s="65">
        <f t="shared" si="35"/>
        <v>0</v>
      </c>
      <c r="K106" s="65">
        <f t="shared" si="35"/>
        <v>0</v>
      </c>
      <c r="L106" s="65">
        <f t="shared" si="35"/>
        <v>0</v>
      </c>
      <c r="M106" s="65">
        <f t="shared" si="35"/>
        <v>0</v>
      </c>
      <c r="N106" s="65">
        <f t="shared" si="35"/>
        <v>0</v>
      </c>
      <c r="O106" s="77"/>
    </row>
    <row r="107" spans="1:15" s="14" customFormat="1" ht="17.45" hidden="1" customHeight="1">
      <c r="A107" s="72"/>
      <c r="B107" s="490" t="s">
        <v>514</v>
      </c>
      <c r="C107" s="486"/>
      <c r="D107" s="71"/>
      <c r="E107" s="482">
        <f t="shared" ref="E107:M107" si="36">ROUND(SUM(D106*E16+E106*E17)/12,4)</f>
        <v>0</v>
      </c>
      <c r="F107" s="482">
        <f t="shared" si="36"/>
        <v>0</v>
      </c>
      <c r="G107" s="482">
        <f t="shared" si="36"/>
        <v>0</v>
      </c>
      <c r="H107" s="482">
        <f t="shared" si="36"/>
        <v>0</v>
      </c>
      <c r="I107" s="482">
        <f t="shared" si="36"/>
        <v>0</v>
      </c>
      <c r="J107" s="482">
        <f t="shared" si="36"/>
        <v>0</v>
      </c>
      <c r="K107" s="482">
        <f t="shared" si="36"/>
        <v>0</v>
      </c>
      <c r="L107" s="482">
        <f t="shared" si="36"/>
        <v>0</v>
      </c>
      <c r="M107" s="482">
        <f t="shared" si="36"/>
        <v>0</v>
      </c>
      <c r="N107" s="482">
        <f>ROUND(SUM(M106*N16+N106*N17)/12,4)</f>
        <v>0</v>
      </c>
      <c r="O107" s="487"/>
    </row>
    <row r="108" spans="1:15" s="14" customFormat="1" ht="17.45" hidden="1" customHeight="1">
      <c r="A108" s="72"/>
      <c r="B108" s="479"/>
      <c r="C108" s="486"/>
      <c r="D108" s="71"/>
      <c r="E108" s="482"/>
      <c r="F108" s="482"/>
      <c r="G108" s="482"/>
      <c r="H108" s="482"/>
      <c r="I108" s="482"/>
      <c r="J108" s="482"/>
      <c r="K108" s="482"/>
      <c r="L108" s="482"/>
      <c r="M108" s="482"/>
      <c r="N108" s="482"/>
      <c r="O108" s="487"/>
    </row>
    <row r="109" spans="1:15" s="64" customFormat="1" ht="17.45" hidden="1" customHeight="1">
      <c r="A109" s="62"/>
      <c r="B109" s="601">
        <f>'1.  LRAMVA Summary'!B42</f>
        <v>0</v>
      </c>
      <c r="C109" s="803">
        <f>'2. LRAMVA Threshold'!Q43</f>
        <v>0</v>
      </c>
      <c r="D109" s="46"/>
      <c r="E109" s="46"/>
      <c r="F109" s="46"/>
      <c r="G109" s="46"/>
      <c r="H109" s="46"/>
      <c r="I109" s="46"/>
      <c r="J109" s="46"/>
      <c r="K109" s="46"/>
      <c r="L109" s="46"/>
      <c r="M109" s="46"/>
      <c r="N109" s="46"/>
      <c r="O109" s="69"/>
    </row>
    <row r="110" spans="1:15" s="18" customFormat="1" ht="17.45" hidden="1" customHeight="1" outlineLevel="1">
      <c r="A110" s="4"/>
      <c r="B110" s="533" t="s">
        <v>511</v>
      </c>
      <c r="C110" s="801"/>
      <c r="D110" s="46"/>
      <c r="E110" s="46"/>
      <c r="F110" s="46"/>
      <c r="G110" s="46"/>
      <c r="H110" s="46"/>
      <c r="I110" s="46"/>
      <c r="J110" s="46"/>
      <c r="K110" s="46"/>
      <c r="L110" s="46"/>
      <c r="M110" s="46"/>
      <c r="N110" s="46"/>
      <c r="O110" s="69"/>
    </row>
    <row r="111" spans="1:15" s="18" customFormat="1" ht="17.45" hidden="1" customHeight="1" outlineLevel="1">
      <c r="A111" s="4"/>
      <c r="B111" s="533" t="s">
        <v>512</v>
      </c>
      <c r="C111" s="801"/>
      <c r="D111" s="46"/>
      <c r="E111" s="46"/>
      <c r="F111" s="46"/>
      <c r="G111" s="46"/>
      <c r="H111" s="46"/>
      <c r="I111" s="46"/>
      <c r="J111" s="46"/>
      <c r="K111" s="46"/>
      <c r="L111" s="46"/>
      <c r="M111" s="46"/>
      <c r="N111" s="46"/>
      <c r="O111" s="69"/>
    </row>
    <row r="112" spans="1:15" s="18" customFormat="1" ht="17.45" hidden="1" customHeight="1" outlineLevel="1">
      <c r="A112" s="4"/>
      <c r="B112" s="533" t="s">
        <v>490</v>
      </c>
      <c r="C112" s="801"/>
      <c r="D112" s="46"/>
      <c r="E112" s="46"/>
      <c r="F112" s="46"/>
      <c r="G112" s="46"/>
      <c r="H112" s="46"/>
      <c r="I112" s="46"/>
      <c r="J112" s="46"/>
      <c r="K112" s="46"/>
      <c r="L112" s="46"/>
      <c r="M112" s="46"/>
      <c r="N112" s="46"/>
      <c r="O112" s="69"/>
    </row>
    <row r="113" spans="1:17" s="18" customFormat="1" ht="17.45" hidden="1" customHeight="1">
      <c r="A113" s="4"/>
      <c r="B113" s="533" t="s">
        <v>513</v>
      </c>
      <c r="C113" s="804"/>
      <c r="D113" s="65">
        <f>SUM(D109:D112)</f>
        <v>0</v>
      </c>
      <c r="E113" s="65">
        <f>SUM(E109:E112)</f>
        <v>0</v>
      </c>
      <c r="F113" s="65">
        <f>SUM(F109:F112)</f>
        <v>0</v>
      </c>
      <c r="G113" s="65">
        <f>SUM(G109:G112)</f>
        <v>0</v>
      </c>
      <c r="H113" s="65">
        <f t="shared" ref="H113:N113" si="37">SUM(H109:H112)</f>
        <v>0</v>
      </c>
      <c r="I113" s="65">
        <f t="shared" si="37"/>
        <v>0</v>
      </c>
      <c r="J113" s="65">
        <f t="shared" si="37"/>
        <v>0</v>
      </c>
      <c r="K113" s="65">
        <f t="shared" si="37"/>
        <v>0</v>
      </c>
      <c r="L113" s="65">
        <f t="shared" si="37"/>
        <v>0</v>
      </c>
      <c r="M113" s="65">
        <f t="shared" si="37"/>
        <v>0</v>
      </c>
      <c r="N113" s="65">
        <f t="shared" si="37"/>
        <v>0</v>
      </c>
      <c r="O113" s="77"/>
    </row>
    <row r="114" spans="1:17" s="14" customFormat="1" ht="17.45" hidden="1" customHeight="1">
      <c r="A114" s="72"/>
      <c r="B114" s="490" t="s">
        <v>514</v>
      </c>
      <c r="C114" s="486"/>
      <c r="D114" s="71"/>
      <c r="E114" s="482">
        <f t="shared" ref="E114:M114" si="38">ROUND(SUM(D113*E16+E113*E17)/12,4)</f>
        <v>0</v>
      </c>
      <c r="F114" s="482">
        <f t="shared" si="38"/>
        <v>0</v>
      </c>
      <c r="G114" s="482">
        <f t="shared" si="38"/>
        <v>0</v>
      </c>
      <c r="H114" s="482">
        <f t="shared" si="38"/>
        <v>0</v>
      </c>
      <c r="I114" s="482">
        <f t="shared" si="38"/>
        <v>0</v>
      </c>
      <c r="J114" s="482">
        <f t="shared" si="38"/>
        <v>0</v>
      </c>
      <c r="K114" s="482">
        <f t="shared" si="38"/>
        <v>0</v>
      </c>
      <c r="L114" s="482">
        <f t="shared" si="38"/>
        <v>0</v>
      </c>
      <c r="M114" s="482">
        <f t="shared" si="38"/>
        <v>0</v>
      </c>
      <c r="N114" s="482">
        <f>ROUND(SUM(M113*N16+N113*N17)/12,4)</f>
        <v>0</v>
      </c>
      <c r="O114" s="487"/>
    </row>
    <row r="115" spans="1:17" s="70" customFormat="1" ht="17.45" hidden="1" customHeight="1">
      <c r="A115" s="72"/>
      <c r="B115" s="74"/>
      <c r="C115" s="81"/>
      <c r="D115" s="75"/>
      <c r="E115" s="75"/>
      <c r="F115" s="75"/>
      <c r="G115" s="75"/>
      <c r="H115" s="75"/>
      <c r="I115" s="75"/>
      <c r="J115" s="75"/>
      <c r="K115" s="493"/>
      <c r="L115" s="494"/>
      <c r="M115" s="494"/>
      <c r="N115" s="494"/>
      <c r="O115" s="495"/>
    </row>
    <row r="116" spans="1:17" s="3" customFormat="1" ht="17.45" customHeight="1">
      <c r="A116" s="4"/>
      <c r="B116" s="496" t="s">
        <v>606</v>
      </c>
      <c r="C116" s="98"/>
      <c r="D116" s="497"/>
      <c r="E116" s="497"/>
      <c r="F116" s="497"/>
      <c r="G116" s="497"/>
      <c r="H116" s="497"/>
      <c r="I116" s="497"/>
      <c r="J116" s="497"/>
      <c r="K116" s="497"/>
      <c r="L116" s="497"/>
      <c r="M116" s="497"/>
      <c r="N116" s="497"/>
      <c r="O116" s="497"/>
    </row>
    <row r="119" spans="1:17" ht="17.45" customHeight="1">
      <c r="B119" s="118" t="s">
        <v>484</v>
      </c>
      <c r="J119" s="18"/>
    </row>
    <row r="120" spans="1:17" s="14" customFormat="1" ht="74.25" customHeight="1">
      <c r="A120" s="72"/>
      <c r="B120" s="808" t="s">
        <v>663</v>
      </c>
      <c r="C120" s="808"/>
      <c r="D120" s="808"/>
      <c r="E120" s="808"/>
      <c r="F120" s="808"/>
      <c r="G120" s="808"/>
      <c r="H120" s="808"/>
      <c r="I120" s="808"/>
      <c r="J120" s="808"/>
      <c r="K120" s="808"/>
      <c r="L120" s="808"/>
      <c r="M120" s="808"/>
      <c r="N120" s="808"/>
      <c r="O120" s="808"/>
      <c r="P120" s="808"/>
    </row>
    <row r="121" spans="1:17" s="18" customFormat="1" ht="17.45" customHeight="1">
      <c r="A121" s="4"/>
      <c r="B121" s="118"/>
      <c r="C121" s="78"/>
    </row>
    <row r="122" spans="1:17" ht="39.75" customHeight="1">
      <c r="B122" s="244" t="s">
        <v>234</v>
      </c>
      <c r="C122" s="244" t="str">
        <f>'1.  LRAMVA Summary'!D52</f>
        <v>Residential</v>
      </c>
      <c r="D122" s="244" t="str">
        <f>'1.  LRAMVA Summary'!E52</f>
        <v>GS&lt;50 kW</v>
      </c>
      <c r="E122" s="244" t="str">
        <f>'1.  LRAMVA Summary'!F52</f>
        <v>GS 50 to 999 kW</v>
      </c>
      <c r="F122" s="244" t="str">
        <f>'1.  LRAMVA Summary'!G52</f>
        <v>GS&gt;1000 kW</v>
      </c>
      <c r="G122" s="244" t="str">
        <f>'1.  LRAMVA Summary'!H52</f>
        <v/>
      </c>
      <c r="H122" s="244" t="str">
        <f>'1.  LRAMVA Summary'!I52</f>
        <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ht="17.45" customHeight="1">
      <c r="A123" s="91"/>
      <c r="B123" s="582"/>
      <c r="C123" s="583" t="str">
        <f>'1.  LRAMVA Summary'!D53</f>
        <v>kWh</v>
      </c>
      <c r="D123" s="583" t="str">
        <f>'1.  LRAMVA Summary'!E53</f>
        <v>kWh</v>
      </c>
      <c r="E123" s="583" t="str">
        <f>'1.  LRAMVA Summary'!F53</f>
        <v>kW</v>
      </c>
      <c r="F123" s="583" t="str">
        <f>'1.  LRAMVA Summary'!G53</f>
        <v>kW</v>
      </c>
      <c r="G123" s="583">
        <f>'1.  LRAMVA Summary'!H53</f>
        <v>0</v>
      </c>
      <c r="H123" s="583">
        <f>'1.  LRAMVA Summary'!I53</f>
        <v>0</v>
      </c>
      <c r="I123" s="583">
        <f>'1.  LRAMVA Summary'!J53</f>
        <v>0</v>
      </c>
      <c r="J123" s="583">
        <f>'1.  LRAMVA Summary'!K53</f>
        <v>0</v>
      </c>
      <c r="K123" s="583">
        <f>'1.  LRAMVA Summary'!L53</f>
        <v>0</v>
      </c>
      <c r="L123" s="583">
        <f>'1.  LRAMVA Summary'!M53</f>
        <v>0</v>
      </c>
      <c r="M123" s="583">
        <f>'1.  LRAMVA Summary'!N53</f>
        <v>0</v>
      </c>
      <c r="N123" s="583">
        <f>'1.  LRAMVA Summary'!O53</f>
        <v>0</v>
      </c>
      <c r="O123" s="583">
        <f>'1.  LRAMVA Summary'!P53</f>
        <v>0</v>
      </c>
      <c r="P123" s="584">
        <f>'1.  LRAMVA Summary'!Q53</f>
        <v>0</v>
      </c>
    </row>
    <row r="124" spans="1:17" ht="17.45" customHeight="1">
      <c r="B124" s="498">
        <v>2011</v>
      </c>
      <c r="C124" s="678">
        <f t="shared" ref="C124:C129" si="39">HLOOKUP(B124,$E$15:$O$114,9,FALSE)</f>
        <v>2.0899999999999998E-2</v>
      </c>
      <c r="D124" s="679">
        <f>HLOOKUP(B124,$E$15:$O$114,16,FALSE)</f>
        <v>1.35E-2</v>
      </c>
      <c r="E124" s="680">
        <f>HLOOKUP(B124,$E$15:$O$114,23,FALSE)</f>
        <v>2.4354</v>
      </c>
      <c r="F124" s="679">
        <f>HLOOKUP(B124,$E$15:$O$114,30,FALSE)</f>
        <v>2.1543000000000001</v>
      </c>
      <c r="G124" s="680">
        <f>HLOOKUP(B124,$E$15:$O$114,37,FALSE)</f>
        <v>0</v>
      </c>
      <c r="H124" s="679">
        <f>HLOOKUP(B124,$E$15:$O$114,44,FALSE)</f>
        <v>0</v>
      </c>
      <c r="I124" s="680">
        <f>HLOOKUP(B124,$E$15:$O$114,51,FALSE)</f>
        <v>0</v>
      </c>
      <c r="J124" s="680">
        <f>HLOOKUP(B124,$E$15:$O$114,58,FALSE)</f>
        <v>0</v>
      </c>
      <c r="K124" s="680">
        <f>HLOOKUP(B124,$E$15:$O$114,65,FALSE)</f>
        <v>0</v>
      </c>
      <c r="L124" s="680">
        <f>HLOOKUP(B124,$E$15:$O$114,72,FALSE)</f>
        <v>0</v>
      </c>
      <c r="M124" s="680">
        <f>HLOOKUP(B124,$E$15:$O$114,79,FALSE)</f>
        <v>0</v>
      </c>
      <c r="N124" s="680">
        <f>HLOOKUP(B124,$E$15:$O$114,86,FALSE)</f>
        <v>0</v>
      </c>
      <c r="O124" s="680">
        <f>HLOOKUP(B124,$E$15:$O$114,93,FALSE)</f>
        <v>0</v>
      </c>
      <c r="P124" s="680">
        <f>HLOOKUP(B124,$E$15:$O$114,100,FALSE)</f>
        <v>0</v>
      </c>
    </row>
    <row r="125" spans="1:17" ht="17.45" customHeight="1">
      <c r="B125" s="499">
        <v>2012</v>
      </c>
      <c r="C125" s="681">
        <f t="shared" si="39"/>
        <v>2.1899999999999999E-2</v>
      </c>
      <c r="D125" s="682">
        <f>HLOOKUP(B125,$E$15:$O$114,16,FALSE)</f>
        <v>1.4200000000000001E-2</v>
      </c>
      <c r="E125" s="683">
        <f>HLOOKUP(B125,$E$15:$O$114,23,FALSE)</f>
        <v>2.6753999999999998</v>
      </c>
      <c r="F125" s="682">
        <f>HLOOKUP(B125,$E$15:$O$114,30,FALSE)</f>
        <v>2.4584999999999999</v>
      </c>
      <c r="G125" s="683">
        <f>HLOOKUP(B125,$E$15:$O$114,37,FALSE)</f>
        <v>0</v>
      </c>
      <c r="H125" s="682">
        <f>HLOOKUP(B125,$E$15:$O$114,44,FALSE)</f>
        <v>0</v>
      </c>
      <c r="I125" s="683">
        <f>HLOOKUP(B125,$E$15:$O$114,51,FALSE)</f>
        <v>0</v>
      </c>
      <c r="J125" s="683">
        <f>HLOOKUP(B125,$E$15:$O$114,58,FALSE)</f>
        <v>0</v>
      </c>
      <c r="K125" s="683">
        <f>HLOOKUP(B125,$E$15:$O$114,65,FALSE)</f>
        <v>0</v>
      </c>
      <c r="L125" s="683">
        <f>HLOOKUP(B125,$E$15:$O$114,72,FALSE)</f>
        <v>0</v>
      </c>
      <c r="M125" s="683">
        <f>HLOOKUP(B125,$E$15:$O$114,79,FALSE)</f>
        <v>0</v>
      </c>
      <c r="N125" s="683">
        <f>HLOOKUP(B125,$E$15:$O$114,86,FALSE)</f>
        <v>0</v>
      </c>
      <c r="O125" s="683">
        <f>HLOOKUP(B125,$E$15:$O$114,93,FALSE)</f>
        <v>0</v>
      </c>
      <c r="P125" s="683">
        <f t="shared" ref="P125:P133" si="40">HLOOKUP(B125,$E$15:$O$114,100,FALSE)</f>
        <v>0</v>
      </c>
    </row>
    <row r="126" spans="1:17" ht="17.45" customHeight="1">
      <c r="B126" s="499">
        <v>2013</v>
      </c>
      <c r="C126" s="681">
        <f t="shared" si="39"/>
        <v>2.1999999999999999E-2</v>
      </c>
      <c r="D126" s="682">
        <f t="shared" ref="D126:D133" si="41">HLOOKUP(B126,$E$15:$O$114,16,FALSE)</f>
        <v>1.43E-2</v>
      </c>
      <c r="E126" s="683">
        <f t="shared" ref="E126:E133" si="42">HLOOKUP(B126,$E$15:$O$114,23,FALSE)</f>
        <v>2.5790000000000002</v>
      </c>
      <c r="F126" s="682">
        <f t="shared" ref="F126:F133" si="43">HLOOKUP(B126,$E$15:$O$114,30,FALSE)</f>
        <v>2.6476999999999999</v>
      </c>
      <c r="G126" s="683">
        <f t="shared" ref="G126:G132" si="44">HLOOKUP(B126,$E$15:$O$114,37,FALSE)</f>
        <v>0</v>
      </c>
      <c r="H126" s="682">
        <f t="shared" ref="H126:H133" si="45">HLOOKUP(B126,$E$15:$O$114,44,FALSE)</f>
        <v>0</v>
      </c>
      <c r="I126" s="683">
        <f t="shared" ref="I126:I133" si="46">HLOOKUP(B126,$E$15:$O$114,51,FALSE)</f>
        <v>0</v>
      </c>
      <c r="J126" s="683">
        <f t="shared" ref="J126:J133" si="47">HLOOKUP(B126,$E$15:$O$114,58,FALSE)</f>
        <v>0</v>
      </c>
      <c r="K126" s="683">
        <f t="shared" ref="K126:K133" si="48">HLOOKUP(B126,$E$15:$O$114,65,FALSE)</f>
        <v>0</v>
      </c>
      <c r="L126" s="683">
        <f>HLOOKUP(B126,$E$15:$O$114,72,FALSE)</f>
        <v>0</v>
      </c>
      <c r="M126" s="683">
        <f t="shared" ref="M126:M133" si="49">HLOOKUP(B126,$E$15:$O$114,79,FALSE)</f>
        <v>0</v>
      </c>
      <c r="N126" s="683">
        <f t="shared" ref="N126:N133" si="50">HLOOKUP(B126,$E$15:$O$114,86,FALSE)</f>
        <v>0</v>
      </c>
      <c r="O126" s="683">
        <f t="shared" ref="O126:O133" si="51">HLOOKUP(B126,$E$15:$O$114,93,FALSE)</f>
        <v>0</v>
      </c>
      <c r="P126" s="683">
        <f t="shared" si="40"/>
        <v>0</v>
      </c>
    </row>
    <row r="127" spans="1:17" ht="17.45" customHeight="1">
      <c r="B127" s="499">
        <v>2014</v>
      </c>
      <c r="C127" s="681">
        <f t="shared" si="39"/>
        <v>2.2100000000000002E-2</v>
      </c>
      <c r="D127" s="682">
        <f>HLOOKUP(B127,$E$15:$O$114,16,FALSE)</f>
        <v>1.44E-2</v>
      </c>
      <c r="E127" s="683">
        <f>HLOOKUP(B127,$E$15:$O$114,23,FALSE)</f>
        <v>2.5684</v>
      </c>
      <c r="F127" s="682">
        <f>HLOOKUP(B127,$E$15:$O$114,30,FALSE)</f>
        <v>2.7299000000000002</v>
      </c>
      <c r="G127" s="683">
        <f>HLOOKUP(B127,$E$15:$O$114,37,FALSE)</f>
        <v>0</v>
      </c>
      <c r="H127" s="682">
        <f>HLOOKUP(B127,$E$15:$O$114,44,FALSE)</f>
        <v>0</v>
      </c>
      <c r="I127" s="683">
        <f>HLOOKUP(B127,$E$15:$O$114,51,FALSE)</f>
        <v>0</v>
      </c>
      <c r="J127" s="683">
        <f>HLOOKUP(B127,$E$15:$O$114,58,FALSE)</f>
        <v>0</v>
      </c>
      <c r="K127" s="683">
        <f>HLOOKUP(B127,$E$15:$O$114,65,FALSE)</f>
        <v>0</v>
      </c>
      <c r="L127" s="683">
        <f>HLOOKUP(B127,$E$15:$O$114,72,FALSE)</f>
        <v>0</v>
      </c>
      <c r="M127" s="683">
        <f>HLOOKUP(B127,$E$15:$O$114,79,FALSE)</f>
        <v>0</v>
      </c>
      <c r="N127" s="683">
        <f>HLOOKUP(B127,$E$15:$O$114,86,FALSE)</f>
        <v>0</v>
      </c>
      <c r="O127" s="683">
        <f>HLOOKUP(B127,$E$15:$O$114,93,FALSE)</f>
        <v>0</v>
      </c>
      <c r="P127" s="683">
        <f>HLOOKUP(B127,$E$15:$O$114,100,FALSE)</f>
        <v>0</v>
      </c>
    </row>
    <row r="128" spans="1:17" ht="17.45" customHeight="1">
      <c r="B128" s="499">
        <v>2015</v>
      </c>
      <c r="C128" s="681">
        <f t="shared" si="39"/>
        <v>2.2100000000000002E-2</v>
      </c>
      <c r="D128" s="682">
        <f t="shared" si="41"/>
        <v>1.44E-2</v>
      </c>
      <c r="E128" s="683">
        <f t="shared" si="42"/>
        <v>2.5605000000000002</v>
      </c>
      <c r="F128" s="682">
        <f t="shared" si="43"/>
        <v>2.7214999999999998</v>
      </c>
      <c r="G128" s="683">
        <f t="shared" si="44"/>
        <v>0</v>
      </c>
      <c r="H128" s="682">
        <f t="shared" si="45"/>
        <v>0</v>
      </c>
      <c r="I128" s="683">
        <f t="shared" si="46"/>
        <v>0</v>
      </c>
      <c r="J128" s="683">
        <f t="shared" si="47"/>
        <v>0</v>
      </c>
      <c r="K128" s="683">
        <f t="shared" si="48"/>
        <v>0</v>
      </c>
      <c r="L128" s="683">
        <f t="shared" ref="L128:L133" si="52">HLOOKUP(B128,$E$15:$O$114,72,FALSE)</f>
        <v>0</v>
      </c>
      <c r="M128" s="683">
        <f t="shared" si="49"/>
        <v>0</v>
      </c>
      <c r="N128" s="683">
        <f t="shared" si="50"/>
        <v>0</v>
      </c>
      <c r="O128" s="683">
        <f t="shared" si="51"/>
        <v>0</v>
      </c>
      <c r="P128" s="683">
        <f t="shared" si="40"/>
        <v>0</v>
      </c>
    </row>
    <row r="129" spans="2:16" ht="17.45" customHeight="1">
      <c r="B129" s="499">
        <v>2016</v>
      </c>
      <c r="C129" s="681">
        <f t="shared" si="39"/>
        <v>1.7999999999999999E-2</v>
      </c>
      <c r="D129" s="682">
        <f t="shared" si="41"/>
        <v>1.43E-2</v>
      </c>
      <c r="E129" s="683">
        <f t="shared" si="42"/>
        <v>2.5518999999999998</v>
      </c>
      <c r="F129" s="682">
        <f t="shared" si="43"/>
        <v>2.7124000000000001</v>
      </c>
      <c r="G129" s="683">
        <f t="shared" si="44"/>
        <v>0</v>
      </c>
      <c r="H129" s="682">
        <f t="shared" si="45"/>
        <v>0</v>
      </c>
      <c r="I129" s="683">
        <f t="shared" si="46"/>
        <v>0</v>
      </c>
      <c r="J129" s="683">
        <f t="shared" si="47"/>
        <v>0</v>
      </c>
      <c r="K129" s="683">
        <f t="shared" si="48"/>
        <v>0</v>
      </c>
      <c r="L129" s="683">
        <f t="shared" si="52"/>
        <v>0</v>
      </c>
      <c r="M129" s="683">
        <f t="shared" si="49"/>
        <v>0</v>
      </c>
      <c r="N129" s="683">
        <f t="shared" si="50"/>
        <v>0</v>
      </c>
      <c r="O129" s="683">
        <f t="shared" si="51"/>
        <v>0</v>
      </c>
      <c r="P129" s="683">
        <f t="shared" si="40"/>
        <v>0</v>
      </c>
    </row>
    <row r="130" spans="2:16" ht="17.45" customHeight="1">
      <c r="B130" s="499">
        <v>2017</v>
      </c>
      <c r="C130" s="681">
        <f>HLOOKUP(B130,$E$15:$O$114,9,FALSE)</f>
        <v>1.32E-2</v>
      </c>
      <c r="D130" s="682">
        <f t="shared" si="41"/>
        <v>1.43E-2</v>
      </c>
      <c r="E130" s="683">
        <f t="shared" si="42"/>
        <v>2.5518999999999998</v>
      </c>
      <c r="F130" s="682">
        <f t="shared" si="43"/>
        <v>2.7124000000000001</v>
      </c>
      <c r="G130" s="683">
        <f t="shared" si="44"/>
        <v>0</v>
      </c>
      <c r="H130" s="682">
        <f t="shared" si="45"/>
        <v>0</v>
      </c>
      <c r="I130" s="683">
        <f t="shared" si="46"/>
        <v>0</v>
      </c>
      <c r="J130" s="683">
        <f t="shared" si="47"/>
        <v>0</v>
      </c>
      <c r="K130" s="683">
        <f t="shared" si="48"/>
        <v>0</v>
      </c>
      <c r="L130" s="683">
        <f t="shared" si="52"/>
        <v>0</v>
      </c>
      <c r="M130" s="683">
        <f t="shared" si="49"/>
        <v>0</v>
      </c>
      <c r="N130" s="683">
        <f t="shared" si="50"/>
        <v>0</v>
      </c>
      <c r="O130" s="683">
        <f t="shared" si="51"/>
        <v>0</v>
      </c>
      <c r="P130" s="683">
        <f t="shared" si="40"/>
        <v>0</v>
      </c>
    </row>
    <row r="131" spans="2:16" ht="17.45" customHeight="1">
      <c r="B131" s="499">
        <v>2018</v>
      </c>
      <c r="C131" s="681">
        <f t="shared" ref="C131:C132" si="53">HLOOKUP(B131,$E$15:$O$114,9,FALSE)</f>
        <v>8.8000000000000005E-3</v>
      </c>
      <c r="D131" s="682">
        <f t="shared" si="41"/>
        <v>1.43E-2</v>
      </c>
      <c r="E131" s="683">
        <f t="shared" si="42"/>
        <v>2.5518999999999998</v>
      </c>
      <c r="F131" s="682">
        <f t="shared" si="43"/>
        <v>2.7124000000000001</v>
      </c>
      <c r="G131" s="683">
        <f t="shared" si="44"/>
        <v>0</v>
      </c>
      <c r="H131" s="682">
        <f t="shared" si="45"/>
        <v>0</v>
      </c>
      <c r="I131" s="683">
        <f t="shared" si="46"/>
        <v>0</v>
      </c>
      <c r="J131" s="683">
        <f t="shared" si="47"/>
        <v>0</v>
      </c>
      <c r="K131" s="683">
        <f t="shared" si="48"/>
        <v>0</v>
      </c>
      <c r="L131" s="683">
        <f t="shared" si="52"/>
        <v>0</v>
      </c>
      <c r="M131" s="683">
        <f t="shared" si="49"/>
        <v>0</v>
      </c>
      <c r="N131" s="683">
        <f t="shared" si="50"/>
        <v>0</v>
      </c>
      <c r="O131" s="683">
        <f t="shared" si="51"/>
        <v>0</v>
      </c>
      <c r="P131" s="683">
        <f t="shared" si="40"/>
        <v>0</v>
      </c>
    </row>
    <row r="132" spans="2:16" ht="17.45" customHeight="1">
      <c r="B132" s="499">
        <v>2019</v>
      </c>
      <c r="C132" s="681">
        <f t="shared" si="53"/>
        <v>4.4999999999999997E-3</v>
      </c>
      <c r="D132" s="682">
        <f t="shared" si="41"/>
        <v>1.43E-2</v>
      </c>
      <c r="E132" s="683">
        <f t="shared" si="42"/>
        <v>2.5518999999999998</v>
      </c>
      <c r="F132" s="682">
        <f t="shared" si="43"/>
        <v>2.7124000000000001</v>
      </c>
      <c r="G132" s="683">
        <f t="shared" si="44"/>
        <v>0</v>
      </c>
      <c r="H132" s="682">
        <f t="shared" si="45"/>
        <v>0</v>
      </c>
      <c r="I132" s="683">
        <f t="shared" si="46"/>
        <v>0</v>
      </c>
      <c r="J132" s="683">
        <f t="shared" si="47"/>
        <v>0</v>
      </c>
      <c r="K132" s="683">
        <f t="shared" si="48"/>
        <v>0</v>
      </c>
      <c r="L132" s="683">
        <f t="shared" si="52"/>
        <v>0</v>
      </c>
      <c r="M132" s="683">
        <f t="shared" si="49"/>
        <v>0</v>
      </c>
      <c r="N132" s="683">
        <f t="shared" si="50"/>
        <v>0</v>
      </c>
      <c r="O132" s="683">
        <f t="shared" si="51"/>
        <v>0</v>
      </c>
      <c r="P132" s="683">
        <f t="shared" si="40"/>
        <v>0</v>
      </c>
    </row>
    <row r="133" spans="2:16" ht="17.45" customHeight="1">
      <c r="B133" s="500">
        <v>2020</v>
      </c>
      <c r="C133" s="684">
        <f>HLOOKUP(B133,$E$15:$O$114,9,FALSE)</f>
        <v>0</v>
      </c>
      <c r="D133" s="685">
        <f t="shared" si="41"/>
        <v>1.4500000000000001E-2</v>
      </c>
      <c r="E133" s="686">
        <f t="shared" si="42"/>
        <v>2.5777000000000001</v>
      </c>
      <c r="F133" s="685">
        <f t="shared" si="43"/>
        <v>2.7397999999999998</v>
      </c>
      <c r="G133" s="686">
        <f>HLOOKUP(B133,$E$15:$O$114,37,FALSE)</f>
        <v>0</v>
      </c>
      <c r="H133" s="685">
        <f t="shared" si="45"/>
        <v>0</v>
      </c>
      <c r="I133" s="686">
        <f t="shared" si="46"/>
        <v>0</v>
      </c>
      <c r="J133" s="686">
        <f t="shared" si="47"/>
        <v>0</v>
      </c>
      <c r="K133" s="686">
        <f t="shared" si="48"/>
        <v>0</v>
      </c>
      <c r="L133" s="686">
        <f t="shared" si="52"/>
        <v>0</v>
      </c>
      <c r="M133" s="686">
        <f t="shared" si="49"/>
        <v>0</v>
      </c>
      <c r="N133" s="686">
        <f t="shared" si="50"/>
        <v>0</v>
      </c>
      <c r="O133" s="686">
        <f t="shared" si="51"/>
        <v>0</v>
      </c>
      <c r="P133" s="686">
        <f t="shared" si="40"/>
        <v>0</v>
      </c>
    </row>
    <row r="134" spans="2:16" ht="17.45" customHeight="1">
      <c r="B134" s="496" t="s">
        <v>622</v>
      </c>
      <c r="C134" s="595"/>
      <c r="D134" s="596"/>
      <c r="E134" s="597"/>
      <c r="F134" s="596"/>
      <c r="G134" s="596"/>
      <c r="H134" s="596"/>
      <c r="I134" s="596"/>
      <c r="J134" s="596"/>
      <c r="K134" s="596"/>
      <c r="L134" s="596"/>
      <c r="M134" s="596"/>
      <c r="N134" s="596"/>
      <c r="O134" s="596"/>
      <c r="P134" s="596"/>
    </row>
    <row r="136" spans="2:16" ht="17.45" customHeight="1">
      <c r="B136" s="589" t="s">
        <v>526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4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P534"/>
  <sheetViews>
    <sheetView zoomScale="90" zoomScaleNormal="90" zoomScaleSheetLayoutView="40" zoomScalePageLayoutView="85" workbookViewId="0">
      <selection activeCell="G520" sqref="G520"/>
    </sheetView>
  </sheetViews>
  <sheetFormatPr defaultColWidth="9" defaultRowHeight="14.25" outlineLevelRow="1" outlineLevelCol="1"/>
  <cols>
    <col min="1" max="1" width="4.5703125" style="506" customWidth="1"/>
    <col min="2" max="2" width="43.5703125" style="254" customWidth="1"/>
    <col min="3" max="3" width="14" style="254" customWidth="1"/>
    <col min="4" max="4" width="18" style="253" customWidth="1"/>
    <col min="5" max="6" width="10.42578125" style="253" customWidth="1" outlineLevel="1"/>
    <col min="7" max="13" width="10.140625" style="253" bestFit="1" customWidth="1" outlineLevel="1"/>
    <col min="14" max="14" width="12.42578125" style="253" customWidth="1" outlineLevel="1"/>
    <col min="15" max="15" width="17.5703125" style="253" customWidth="1"/>
    <col min="16" max="24" width="9.42578125" style="253" customWidth="1" outlineLevel="1"/>
    <col min="25" max="25" width="14" style="255" customWidth="1"/>
    <col min="26" max="26" width="14.5703125" style="255" customWidth="1"/>
    <col min="27" max="27" width="17" style="255" customWidth="1"/>
    <col min="28" max="28" width="17.5703125" style="255" customWidth="1"/>
    <col min="29" max="35" width="14.5703125" style="255" hidden="1" customWidth="1"/>
    <col min="36" max="38" width="15" style="255" hidden="1" customWidth="1"/>
    <col min="39" max="39" width="14.28515625" style="256" customWidth="1"/>
    <col min="40" max="40" width="14.5703125" style="253" customWidth="1"/>
    <col min="41" max="41" width="15" style="253" customWidth="1"/>
    <col min="42" max="42" width="14" style="253" customWidth="1"/>
    <col min="43" max="43" width="9.5703125" style="253" customWidth="1"/>
    <col min="44" max="44" width="11" style="253" customWidth="1"/>
    <col min="45" max="45" width="12" style="253" customWidth="1"/>
    <col min="46" max="46" width="6.42578125" style="253" bestFit="1" customWidth="1"/>
    <col min="47" max="51" width="9" style="253"/>
    <col min="52" max="52" width="6.42578125" style="253" bestFit="1" customWidth="1"/>
    <col min="53" max="16384" width="9" style="253"/>
  </cols>
  <sheetData>
    <row r="1" spans="1:39" ht="164.25" customHeight="1"/>
    <row r="2" spans="1:39" ht="23.25" customHeight="1" thickBot="1"/>
    <row r="3" spans="1:39" ht="25.5" customHeight="1" thickBot="1">
      <c r="B3" s="822" t="s">
        <v>171</v>
      </c>
      <c r="C3" s="257" t="s">
        <v>175</v>
      </c>
      <c r="D3" s="504"/>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22"/>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2"/>
      <c r="C5" s="805" t="s">
        <v>551</v>
      </c>
      <c r="D5" s="806"/>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22" t="s">
        <v>505</v>
      </c>
      <c r="C7" s="821" t="s">
        <v>623</v>
      </c>
      <c r="D7" s="821"/>
      <c r="E7" s="821"/>
      <c r="F7" s="821"/>
      <c r="G7" s="821"/>
      <c r="H7" s="821"/>
      <c r="I7" s="821"/>
      <c r="J7" s="821"/>
      <c r="K7" s="821"/>
      <c r="L7" s="821"/>
      <c r="M7" s="821"/>
      <c r="N7" s="821"/>
      <c r="O7" s="821"/>
      <c r="P7" s="821"/>
      <c r="Q7" s="821"/>
      <c r="R7" s="821"/>
      <c r="S7" s="821"/>
      <c r="T7" s="821"/>
      <c r="U7" s="821"/>
      <c r="V7" s="821"/>
      <c r="W7" s="821"/>
      <c r="X7" s="821"/>
      <c r="Y7" s="603"/>
      <c r="Z7" s="603"/>
      <c r="AA7" s="603"/>
      <c r="AB7" s="603"/>
      <c r="AC7" s="603"/>
      <c r="AD7" s="603"/>
      <c r="AE7" s="270"/>
      <c r="AF7" s="270"/>
      <c r="AG7" s="270"/>
      <c r="AH7" s="270"/>
      <c r="AI7" s="270"/>
      <c r="AJ7" s="270"/>
      <c r="AK7" s="270"/>
      <c r="AL7" s="270"/>
    </row>
    <row r="8" spans="1:39" s="271" customFormat="1" ht="58.5" customHeight="1">
      <c r="A8" s="506"/>
      <c r="B8" s="822"/>
      <c r="C8" s="821" t="s">
        <v>564</v>
      </c>
      <c r="D8" s="821"/>
      <c r="E8" s="821"/>
      <c r="F8" s="821"/>
      <c r="G8" s="821"/>
      <c r="H8" s="821"/>
      <c r="I8" s="821"/>
      <c r="J8" s="821"/>
      <c r="K8" s="821"/>
      <c r="L8" s="821"/>
      <c r="M8" s="821"/>
      <c r="N8" s="821"/>
      <c r="O8" s="821"/>
      <c r="P8" s="821"/>
      <c r="Q8" s="821"/>
      <c r="R8" s="821"/>
      <c r="S8" s="821"/>
      <c r="T8" s="821"/>
      <c r="U8" s="821"/>
      <c r="V8" s="821"/>
      <c r="W8" s="821"/>
      <c r="X8" s="821"/>
      <c r="Y8" s="603"/>
      <c r="Z8" s="603"/>
      <c r="AA8" s="603"/>
      <c r="AB8" s="603"/>
      <c r="AC8" s="603"/>
      <c r="AD8" s="603"/>
      <c r="AE8" s="272"/>
      <c r="AF8" s="255"/>
      <c r="AG8" s="255"/>
      <c r="AH8" s="255"/>
      <c r="AI8" s="255"/>
      <c r="AJ8" s="255"/>
      <c r="AK8" s="255"/>
      <c r="AL8" s="255"/>
      <c r="AM8" s="256"/>
    </row>
    <row r="9" spans="1:39" s="271" customFormat="1" ht="57.75" customHeight="1">
      <c r="A9" s="506"/>
      <c r="B9" s="273"/>
      <c r="C9" s="821" t="s">
        <v>563</v>
      </c>
      <c r="D9" s="821"/>
      <c r="E9" s="821"/>
      <c r="F9" s="821"/>
      <c r="G9" s="821"/>
      <c r="H9" s="821"/>
      <c r="I9" s="821"/>
      <c r="J9" s="821"/>
      <c r="K9" s="821"/>
      <c r="L9" s="821"/>
      <c r="M9" s="821"/>
      <c r="N9" s="821"/>
      <c r="O9" s="821"/>
      <c r="P9" s="821"/>
      <c r="Q9" s="821"/>
      <c r="R9" s="821"/>
      <c r="S9" s="821"/>
      <c r="T9" s="821"/>
      <c r="U9" s="821"/>
      <c r="V9" s="821"/>
      <c r="W9" s="821"/>
      <c r="X9" s="821"/>
      <c r="Y9" s="603"/>
      <c r="Z9" s="603"/>
      <c r="AA9" s="603"/>
      <c r="AB9" s="603"/>
      <c r="AC9" s="603"/>
      <c r="AD9" s="603"/>
      <c r="AE9" s="272"/>
      <c r="AF9" s="255"/>
      <c r="AG9" s="255"/>
      <c r="AH9" s="255"/>
      <c r="AI9" s="255"/>
      <c r="AJ9" s="255"/>
      <c r="AK9" s="255"/>
      <c r="AL9" s="255"/>
      <c r="AM9" s="256"/>
    </row>
    <row r="10" spans="1:39" ht="41.25" customHeight="1">
      <c r="B10" s="275"/>
      <c r="C10" s="821" t="s">
        <v>625</v>
      </c>
      <c r="D10" s="821"/>
      <c r="E10" s="821"/>
      <c r="F10" s="821"/>
      <c r="G10" s="821"/>
      <c r="H10" s="821"/>
      <c r="I10" s="821"/>
      <c r="J10" s="821"/>
      <c r="K10" s="821"/>
      <c r="L10" s="821"/>
      <c r="M10" s="821"/>
      <c r="N10" s="821"/>
      <c r="O10" s="821"/>
      <c r="P10" s="821"/>
      <c r="Q10" s="821"/>
      <c r="R10" s="821"/>
      <c r="S10" s="821"/>
      <c r="T10" s="821"/>
      <c r="U10" s="821"/>
      <c r="V10" s="821"/>
      <c r="W10" s="821"/>
      <c r="X10" s="821"/>
      <c r="Y10" s="603"/>
      <c r="Z10" s="603"/>
      <c r="AA10" s="603"/>
      <c r="AB10" s="603"/>
      <c r="AC10" s="603"/>
      <c r="AD10" s="603"/>
      <c r="AE10" s="272"/>
      <c r="AF10" s="276"/>
      <c r="AG10" s="276"/>
      <c r="AH10" s="276"/>
      <c r="AI10" s="276"/>
      <c r="AJ10" s="276"/>
      <c r="AK10" s="276"/>
      <c r="AL10" s="276"/>
    </row>
    <row r="11" spans="1:39" ht="53.25" customHeight="1">
      <c r="C11" s="821" t="s">
        <v>612</v>
      </c>
      <c r="D11" s="821"/>
      <c r="E11" s="821"/>
      <c r="F11" s="821"/>
      <c r="G11" s="821"/>
      <c r="H11" s="821"/>
      <c r="I11" s="821"/>
      <c r="J11" s="821"/>
      <c r="K11" s="821"/>
      <c r="L11" s="821"/>
      <c r="M11" s="821"/>
      <c r="N11" s="821"/>
      <c r="O11" s="821"/>
      <c r="P11" s="821"/>
      <c r="Q11" s="821"/>
      <c r="R11" s="821"/>
      <c r="S11" s="821"/>
      <c r="T11" s="821"/>
      <c r="U11" s="821"/>
      <c r="V11" s="821"/>
      <c r="W11" s="821"/>
      <c r="X11" s="821"/>
      <c r="Y11" s="603"/>
      <c r="Z11" s="603"/>
      <c r="AA11" s="603"/>
      <c r="AB11" s="603"/>
      <c r="AC11" s="603"/>
      <c r="AD11" s="603"/>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22" t="s">
        <v>527</v>
      </c>
      <c r="C13" s="588" t="s">
        <v>522</v>
      </c>
      <c r="D13" s="538"/>
      <c r="E13" s="538"/>
      <c r="F13" s="538"/>
      <c r="G13" s="538"/>
      <c r="H13" s="538"/>
      <c r="I13" s="538"/>
      <c r="J13" s="538"/>
      <c r="K13" s="538"/>
      <c r="L13" s="538"/>
      <c r="M13" s="538"/>
      <c r="N13" s="538"/>
      <c r="O13" s="538"/>
      <c r="P13" s="538"/>
      <c r="Q13" s="538"/>
      <c r="R13" s="538"/>
      <c r="S13" s="538"/>
      <c r="T13" s="538"/>
      <c r="U13" s="538"/>
      <c r="V13" s="538"/>
      <c r="W13" s="538"/>
      <c r="X13" s="538"/>
      <c r="Y13" s="538"/>
      <c r="Z13" s="538"/>
      <c r="AA13" s="538"/>
      <c r="AB13" s="538"/>
      <c r="AC13" s="538"/>
      <c r="AD13" s="538"/>
      <c r="AE13" s="272"/>
      <c r="AF13" s="276"/>
      <c r="AG13" s="276"/>
      <c r="AH13" s="276"/>
      <c r="AI13" s="276"/>
      <c r="AJ13" s="276"/>
      <c r="AK13" s="276"/>
      <c r="AL13" s="276"/>
      <c r="AM13" s="253"/>
    </row>
    <row r="14" spans="1:39" ht="20.25" customHeight="1">
      <c r="B14" s="822"/>
      <c r="C14" s="588" t="s">
        <v>523</v>
      </c>
      <c r="D14" s="538"/>
      <c r="E14" s="538"/>
      <c r="F14" s="538"/>
      <c r="G14" s="538"/>
      <c r="H14" s="538"/>
      <c r="I14" s="538"/>
      <c r="J14" s="538"/>
      <c r="K14" s="538"/>
      <c r="L14" s="538"/>
      <c r="M14" s="538"/>
      <c r="N14" s="538"/>
      <c r="O14" s="538"/>
      <c r="P14" s="538"/>
      <c r="Q14" s="538"/>
      <c r="R14" s="538"/>
      <c r="S14" s="538"/>
      <c r="T14" s="538"/>
      <c r="U14" s="538"/>
      <c r="V14" s="538"/>
      <c r="W14" s="538"/>
      <c r="X14" s="538"/>
      <c r="Y14" s="538"/>
      <c r="Z14" s="538"/>
      <c r="AA14" s="538"/>
      <c r="AB14" s="538"/>
      <c r="AC14" s="538"/>
      <c r="AD14" s="538"/>
      <c r="AE14" s="272"/>
      <c r="AF14" s="276"/>
      <c r="AG14" s="276"/>
      <c r="AH14" s="276"/>
      <c r="AI14" s="276"/>
      <c r="AJ14" s="276"/>
      <c r="AK14" s="276"/>
      <c r="AL14" s="276"/>
      <c r="AM14" s="253"/>
    </row>
    <row r="15" spans="1:39" ht="20.25" customHeight="1">
      <c r="C15" s="588" t="s">
        <v>524</v>
      </c>
      <c r="D15" s="538"/>
      <c r="E15" s="538"/>
      <c r="F15" s="538"/>
      <c r="G15" s="538"/>
      <c r="H15" s="538"/>
      <c r="I15" s="538"/>
      <c r="J15" s="538"/>
      <c r="K15" s="538"/>
      <c r="L15" s="538"/>
      <c r="M15" s="538"/>
      <c r="N15" s="538"/>
      <c r="O15" s="538"/>
      <c r="P15" s="538"/>
      <c r="Q15" s="538"/>
      <c r="R15" s="538"/>
      <c r="S15" s="538"/>
      <c r="T15" s="538"/>
      <c r="U15" s="538"/>
      <c r="V15" s="538"/>
      <c r="W15" s="538"/>
      <c r="X15" s="538"/>
      <c r="Y15" s="538"/>
      <c r="Z15" s="538"/>
      <c r="AA15" s="538"/>
      <c r="AB15" s="538"/>
      <c r="AC15" s="538"/>
      <c r="AD15" s="538"/>
      <c r="AE15" s="272"/>
      <c r="AF15" s="276"/>
      <c r="AG15" s="276"/>
      <c r="AH15" s="276"/>
      <c r="AI15" s="276"/>
      <c r="AJ15" s="276"/>
      <c r="AK15" s="276"/>
      <c r="AL15" s="276"/>
      <c r="AM15" s="253"/>
    </row>
    <row r="16" spans="1:39" ht="20.25" customHeight="1">
      <c r="C16" s="588" t="s">
        <v>525</v>
      </c>
      <c r="D16" s="538"/>
      <c r="E16" s="538"/>
      <c r="F16" s="538"/>
      <c r="G16" s="538"/>
      <c r="H16" s="538"/>
      <c r="I16" s="538"/>
      <c r="J16" s="538"/>
      <c r="K16" s="538"/>
      <c r="L16" s="538"/>
      <c r="M16" s="538"/>
      <c r="N16" s="538"/>
      <c r="O16" s="538"/>
      <c r="P16" s="538"/>
      <c r="Q16" s="538"/>
      <c r="R16" s="538"/>
      <c r="S16" s="538"/>
      <c r="T16" s="538"/>
      <c r="U16" s="538"/>
      <c r="V16" s="538"/>
      <c r="W16" s="538"/>
      <c r="X16" s="538"/>
      <c r="Y16" s="538"/>
      <c r="Z16" s="538"/>
      <c r="AA16" s="538"/>
      <c r="AB16" s="538"/>
      <c r="AC16" s="538"/>
      <c r="AD16" s="538"/>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75">
      <c r="B18" s="280" t="s">
        <v>241</v>
      </c>
      <c r="C18" s="281"/>
      <c r="E18" s="587"/>
      <c r="O18" s="281"/>
      <c r="Y18" s="270"/>
      <c r="Z18" s="267"/>
      <c r="AA18" s="267"/>
      <c r="AB18" s="267"/>
      <c r="AC18" s="267"/>
      <c r="AD18" s="267"/>
      <c r="AE18" s="267"/>
      <c r="AF18" s="267"/>
      <c r="AG18" s="267"/>
      <c r="AH18" s="267"/>
      <c r="AI18" s="267"/>
      <c r="AJ18" s="267"/>
      <c r="AK18" s="267"/>
      <c r="AL18" s="267"/>
      <c r="AM18" s="282"/>
    </row>
    <row r="19" spans="1:39" s="283" customFormat="1" ht="36" customHeight="1">
      <c r="A19" s="506"/>
      <c r="B19" s="812" t="s">
        <v>211</v>
      </c>
      <c r="C19" s="814" t="s">
        <v>33</v>
      </c>
      <c r="D19" s="284" t="s">
        <v>422</v>
      </c>
      <c r="E19" s="816" t="s">
        <v>209</v>
      </c>
      <c r="F19" s="817"/>
      <c r="G19" s="817"/>
      <c r="H19" s="817"/>
      <c r="I19" s="817"/>
      <c r="J19" s="817"/>
      <c r="K19" s="817"/>
      <c r="L19" s="817"/>
      <c r="M19" s="818"/>
      <c r="N19" s="819" t="s">
        <v>213</v>
      </c>
      <c r="O19" s="284" t="s">
        <v>423</v>
      </c>
      <c r="P19" s="816" t="s">
        <v>212</v>
      </c>
      <c r="Q19" s="817"/>
      <c r="R19" s="817"/>
      <c r="S19" s="817"/>
      <c r="T19" s="817"/>
      <c r="U19" s="817"/>
      <c r="V19" s="817"/>
      <c r="W19" s="817"/>
      <c r="X19" s="818"/>
      <c r="Y19" s="809" t="s">
        <v>243</v>
      </c>
      <c r="Z19" s="810"/>
      <c r="AA19" s="810"/>
      <c r="AB19" s="810"/>
      <c r="AC19" s="810"/>
      <c r="AD19" s="810"/>
      <c r="AE19" s="810"/>
      <c r="AF19" s="810"/>
      <c r="AG19" s="810"/>
      <c r="AH19" s="810"/>
      <c r="AI19" s="810"/>
      <c r="AJ19" s="810"/>
      <c r="AK19" s="810"/>
      <c r="AL19" s="810"/>
      <c r="AM19" s="811"/>
    </row>
    <row r="20" spans="1:39" s="283" customFormat="1" ht="59.25" customHeight="1">
      <c r="A20" s="506"/>
      <c r="B20" s="813"/>
      <c r="C20" s="815"/>
      <c r="D20" s="285">
        <v>2011</v>
      </c>
      <c r="E20" s="285">
        <v>2012</v>
      </c>
      <c r="F20" s="285">
        <v>2013</v>
      </c>
      <c r="G20" s="285">
        <v>2014</v>
      </c>
      <c r="H20" s="285">
        <v>2015</v>
      </c>
      <c r="I20" s="285">
        <v>2016</v>
      </c>
      <c r="J20" s="285">
        <v>2017</v>
      </c>
      <c r="K20" s="285">
        <v>2018</v>
      </c>
      <c r="L20" s="285">
        <v>2019</v>
      </c>
      <c r="M20" s="285">
        <v>2020</v>
      </c>
      <c r="N20" s="820"/>
      <c r="O20" s="285">
        <v>2011</v>
      </c>
      <c r="P20" s="285">
        <v>2012</v>
      </c>
      <c r="Q20" s="285">
        <v>2013</v>
      </c>
      <c r="R20" s="285">
        <v>2014</v>
      </c>
      <c r="S20" s="285">
        <v>2015</v>
      </c>
      <c r="T20" s="285">
        <v>2016</v>
      </c>
      <c r="U20" s="285">
        <v>2017</v>
      </c>
      <c r="V20" s="285">
        <v>2018</v>
      </c>
      <c r="W20" s="285">
        <v>2019</v>
      </c>
      <c r="X20" s="285">
        <v>2020</v>
      </c>
      <c r="Y20" s="285" t="str">
        <f>'1.  LRAMVA Summary'!D52</f>
        <v>Residential</v>
      </c>
      <c r="Z20" s="286" t="str">
        <f>'1.  LRAMVA Summary'!E52</f>
        <v>GS&lt;50 kW</v>
      </c>
      <c r="AA20" s="286" t="str">
        <f>'1.  LRAMVA Summary'!F52</f>
        <v>GS 50 to 999 kW</v>
      </c>
      <c r="AB20" s="286" t="str">
        <f>'1.  LRAMVA Summary'!G52</f>
        <v>GS&gt;1000 kW</v>
      </c>
      <c r="AC20" s="286" t="str">
        <f>'1.  LRAMVA Summary'!H52</f>
        <v/>
      </c>
      <c r="AD20" s="286" t="str">
        <f>'1.  LRAMVA Summary'!I52</f>
        <v/>
      </c>
      <c r="AE20" s="286" t="str">
        <f>'1.  LRAMVA Summary'!J52</f>
        <v/>
      </c>
      <c r="AF20" s="286" t="str">
        <f>'1.  LRAMVA Summary'!K52</f>
        <v/>
      </c>
      <c r="AG20" s="286" t="str">
        <f>'1.  LRAMVA Summary'!L52</f>
        <v/>
      </c>
      <c r="AH20" s="286" t="str">
        <f>'1.  LRAMVA Summary'!M52</f>
        <v/>
      </c>
      <c r="AI20" s="286" t="str">
        <f>'1.  LRAMVA Summary'!N52</f>
        <v/>
      </c>
      <c r="AJ20" s="286" t="str">
        <f>'1.  LRAMVA Summary'!O52</f>
        <v/>
      </c>
      <c r="AK20" s="286" t="str">
        <f>'1.  LRAMVA Summary'!P52</f>
        <v/>
      </c>
      <c r="AL20" s="286" t="str">
        <f>'1.  LRAMVA Summary'!Q52</f>
        <v/>
      </c>
      <c r="AM20" s="287" t="str">
        <f>'1.  LRAMVA Summary'!R52</f>
        <v>Total</v>
      </c>
    </row>
    <row r="21" spans="1:39" s="293" customFormat="1" ht="15.75" customHeight="1">
      <c r="A21" s="507"/>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Summary'!D53</f>
        <v>kWh</v>
      </c>
      <c r="Z21" s="291" t="str">
        <f>'1.  LRAMVA Summary'!E53</f>
        <v>kWh</v>
      </c>
      <c r="AA21" s="291" t="str">
        <f>'1.  LRAMVA Summary'!F53</f>
        <v>kW</v>
      </c>
      <c r="AB21" s="291" t="str">
        <f>'1.  LRAMVA Summary'!G53</f>
        <v>kW</v>
      </c>
      <c r="AC21" s="291">
        <f>'1.  LRAMVA Summary'!H53</f>
        <v>0</v>
      </c>
      <c r="AD21" s="291">
        <f>'1.  LRAMVA Summary'!I53</f>
        <v>0</v>
      </c>
      <c r="AE21" s="291">
        <f>'1.  LRAMVA Summary'!J53</f>
        <v>0</v>
      </c>
      <c r="AF21" s="291">
        <f>'1.  LRAMVA Summary'!K53</f>
        <v>0</v>
      </c>
      <c r="AG21" s="291">
        <f>'1.  LRAMVA Summary'!L53</f>
        <v>0</v>
      </c>
      <c r="AH21" s="291">
        <f>'1.  LRAMVA Summary'!M53</f>
        <v>0</v>
      </c>
      <c r="AI21" s="291">
        <f>'1.  LRAMVA Summary'!N53</f>
        <v>0</v>
      </c>
      <c r="AJ21" s="291">
        <f>'1.  LRAMVA Summary'!O53</f>
        <v>0</v>
      </c>
      <c r="AK21" s="291">
        <f>'1.  LRAMVA Summary'!P53</f>
        <v>0</v>
      </c>
      <c r="AL21" s="291">
        <f>'1.  LRAMVA Summary'!Q53</f>
        <v>0</v>
      </c>
      <c r="AM21" s="292"/>
    </row>
    <row r="22" spans="1:39" s="283" customFormat="1" ht="15" customHeight="1" outlineLevel="1">
      <c r="A22" s="506">
        <v>1</v>
      </c>
      <c r="B22" s="294" t="s">
        <v>1</v>
      </c>
      <c r="C22" s="291" t="s">
        <v>25</v>
      </c>
      <c r="D22" s="295">
        <v>64845.989289882542</v>
      </c>
      <c r="E22" s="295">
        <v>64845.989289882542</v>
      </c>
      <c r="F22" s="295">
        <v>64845.989289882542</v>
      </c>
      <c r="G22" s="295">
        <v>64441.956951358705</v>
      </c>
      <c r="H22" s="295">
        <v>44352.295398180795</v>
      </c>
      <c r="I22" s="295">
        <v>0</v>
      </c>
      <c r="J22" s="295">
        <v>0</v>
      </c>
      <c r="K22" s="295">
        <v>0</v>
      </c>
      <c r="L22" s="295">
        <v>0</v>
      </c>
      <c r="M22" s="295">
        <v>0</v>
      </c>
      <c r="N22" s="291"/>
      <c r="O22" s="295">
        <v>9.4595166591586164</v>
      </c>
      <c r="P22" s="295">
        <v>9.4595166591586164</v>
      </c>
      <c r="Q22" s="295">
        <v>9.4595166591586164</v>
      </c>
      <c r="R22" s="295">
        <v>9.0077074990997072</v>
      </c>
      <c r="S22" s="295">
        <v>5.831427528796854</v>
      </c>
      <c r="T22" s="295">
        <v>0</v>
      </c>
      <c r="U22" s="295">
        <v>0</v>
      </c>
      <c r="V22" s="295">
        <v>0</v>
      </c>
      <c r="W22" s="295">
        <v>0</v>
      </c>
      <c r="X22" s="295">
        <v>0</v>
      </c>
      <c r="Y22" s="410">
        <v>1</v>
      </c>
      <c r="Z22" s="410"/>
      <c r="AA22" s="410"/>
      <c r="AB22" s="410"/>
      <c r="AC22" s="410"/>
      <c r="AD22" s="410"/>
      <c r="AE22" s="410"/>
      <c r="AF22" s="410"/>
      <c r="AG22" s="410"/>
      <c r="AH22" s="410"/>
      <c r="AI22" s="410"/>
      <c r="AJ22" s="410"/>
      <c r="AK22" s="410"/>
      <c r="AL22" s="410"/>
      <c r="AM22" s="296">
        <f>SUM(Y22:AL22)</f>
        <v>1</v>
      </c>
    </row>
    <row r="23" spans="1:39" s="283" customFormat="1" ht="15" outlineLevel="1">
      <c r="A23" s="506"/>
      <c r="B23" s="294" t="s">
        <v>214</v>
      </c>
      <c r="C23" s="291" t="s">
        <v>163</v>
      </c>
      <c r="D23" s="295"/>
      <c r="E23" s="295"/>
      <c r="F23" s="295"/>
      <c r="G23" s="295"/>
      <c r="H23" s="295"/>
      <c r="I23" s="295"/>
      <c r="J23" s="295"/>
      <c r="K23" s="295"/>
      <c r="L23" s="295"/>
      <c r="M23" s="295"/>
      <c r="N23" s="468"/>
      <c r="O23" s="295"/>
      <c r="P23" s="295"/>
      <c r="Q23" s="295"/>
      <c r="R23" s="295"/>
      <c r="S23" s="295"/>
      <c r="T23" s="295"/>
      <c r="U23" s="295"/>
      <c r="V23" s="295"/>
      <c r="W23" s="295"/>
      <c r="X23" s="295"/>
      <c r="Y23" s="411">
        <f>Y22</f>
        <v>1</v>
      </c>
      <c r="Z23" s="411">
        <f>Z22</f>
        <v>0</v>
      </c>
      <c r="AA23" s="411">
        <f t="shared" ref="AA23:AB23" si="0">AA22</f>
        <v>0</v>
      </c>
      <c r="AB23" s="411">
        <f t="shared" si="0"/>
        <v>0</v>
      </c>
      <c r="AC23" s="411">
        <f t="shared" ref="AC23:AL23" si="1">AC22</f>
        <v>0</v>
      </c>
      <c r="AD23" s="411">
        <f t="shared" si="1"/>
        <v>0</v>
      </c>
      <c r="AE23" s="411">
        <f t="shared" si="1"/>
        <v>0</v>
      </c>
      <c r="AF23" s="411">
        <f t="shared" si="1"/>
        <v>0</v>
      </c>
      <c r="AG23" s="411">
        <f t="shared" si="1"/>
        <v>0</v>
      </c>
      <c r="AH23" s="411">
        <f t="shared" si="1"/>
        <v>0</v>
      </c>
      <c r="AI23" s="411">
        <f t="shared" si="1"/>
        <v>0</v>
      </c>
      <c r="AJ23" s="411">
        <f t="shared" si="1"/>
        <v>0</v>
      </c>
      <c r="AK23" s="411">
        <f t="shared" si="1"/>
        <v>0</v>
      </c>
      <c r="AL23" s="411">
        <f t="shared" si="1"/>
        <v>0</v>
      </c>
      <c r="AM23" s="297"/>
    </row>
    <row r="24" spans="1:39" s="303" customFormat="1" ht="15.75" outlineLevel="1">
      <c r="A24" s="508"/>
      <c r="B24" s="298"/>
      <c r="C24" s="299"/>
      <c r="D24" s="299"/>
      <c r="E24" s="299"/>
      <c r="F24" s="299"/>
      <c r="G24" s="299"/>
      <c r="H24" s="299"/>
      <c r="I24" s="299"/>
      <c r="J24" s="299"/>
      <c r="K24" s="299"/>
      <c r="L24" s="299"/>
      <c r="M24" s="299"/>
      <c r="O24" s="299"/>
      <c r="P24" s="299"/>
      <c r="Q24" s="299"/>
      <c r="R24" s="299"/>
      <c r="S24" s="299"/>
      <c r="T24" s="299"/>
      <c r="U24" s="299"/>
      <c r="V24" s="299"/>
      <c r="W24" s="299"/>
      <c r="X24" s="299"/>
      <c r="Y24" s="413"/>
      <c r="Z24" s="413"/>
      <c r="AA24" s="413"/>
      <c r="AB24" s="413"/>
      <c r="AC24" s="413"/>
      <c r="AD24" s="413"/>
      <c r="AE24" s="413"/>
      <c r="AF24" s="413"/>
      <c r="AG24" s="413"/>
      <c r="AH24" s="413"/>
      <c r="AI24" s="413"/>
      <c r="AJ24" s="413"/>
      <c r="AK24" s="413"/>
      <c r="AL24" s="413"/>
      <c r="AM24" s="302"/>
    </row>
    <row r="25" spans="1:39" s="283" customFormat="1" ht="15" outlineLevel="1">
      <c r="A25" s="506">
        <v>2</v>
      </c>
      <c r="B25" s="294" t="s">
        <v>2</v>
      </c>
      <c r="C25" s="291" t="s">
        <v>25</v>
      </c>
      <c r="D25" s="295">
        <v>1782.0127251237957</v>
      </c>
      <c r="E25" s="295">
        <v>1782.0127251237957</v>
      </c>
      <c r="F25" s="295">
        <v>1782.0127251237957</v>
      </c>
      <c r="G25" s="295">
        <v>1204.5174828040131</v>
      </c>
      <c r="H25" s="295">
        <v>0</v>
      </c>
      <c r="I25" s="295">
        <v>0</v>
      </c>
      <c r="J25" s="295">
        <v>0</v>
      </c>
      <c r="K25" s="295">
        <v>0</v>
      </c>
      <c r="L25" s="295">
        <v>0</v>
      </c>
      <c r="M25" s="295">
        <v>0</v>
      </c>
      <c r="N25" s="291"/>
      <c r="O25" s="295">
        <v>1.3213172827263524</v>
      </c>
      <c r="P25" s="295">
        <v>1.3213172827263524</v>
      </c>
      <c r="Q25" s="295">
        <v>1.3213172827263524</v>
      </c>
      <c r="R25" s="295">
        <v>0.67553323156894141</v>
      </c>
      <c r="S25" s="295">
        <v>0</v>
      </c>
      <c r="T25" s="295">
        <v>0</v>
      </c>
      <c r="U25" s="295">
        <v>0</v>
      </c>
      <c r="V25" s="295">
        <v>0</v>
      </c>
      <c r="W25" s="295">
        <v>0</v>
      </c>
      <c r="X25" s="295">
        <v>0</v>
      </c>
      <c r="Y25" s="410">
        <v>1</v>
      </c>
      <c r="Z25" s="410"/>
      <c r="AA25" s="410"/>
      <c r="AB25" s="410"/>
      <c r="AC25" s="410"/>
      <c r="AD25" s="410"/>
      <c r="AE25" s="410"/>
      <c r="AF25" s="410"/>
      <c r="AG25" s="410"/>
      <c r="AH25" s="410"/>
      <c r="AI25" s="410"/>
      <c r="AJ25" s="410"/>
      <c r="AK25" s="410"/>
      <c r="AL25" s="410"/>
      <c r="AM25" s="296">
        <f>SUM(Y25:AL25)</f>
        <v>1</v>
      </c>
    </row>
    <row r="26" spans="1:39" s="283" customFormat="1" ht="15" outlineLevel="1">
      <c r="A26" s="506"/>
      <c r="B26" s="294" t="s">
        <v>214</v>
      </c>
      <c r="C26" s="291" t="s">
        <v>163</v>
      </c>
      <c r="D26" s="295"/>
      <c r="E26" s="295"/>
      <c r="F26" s="295"/>
      <c r="G26" s="295"/>
      <c r="H26" s="295"/>
      <c r="I26" s="295"/>
      <c r="J26" s="295"/>
      <c r="K26" s="295"/>
      <c r="L26" s="295"/>
      <c r="M26" s="295"/>
      <c r="N26" s="468"/>
      <c r="O26" s="295"/>
      <c r="P26" s="295"/>
      <c r="Q26" s="295"/>
      <c r="R26" s="295"/>
      <c r="S26" s="295"/>
      <c r="T26" s="295"/>
      <c r="U26" s="295"/>
      <c r="V26" s="295"/>
      <c r="W26" s="295"/>
      <c r="X26" s="295"/>
      <c r="Y26" s="411">
        <f>Y25</f>
        <v>1</v>
      </c>
      <c r="Z26" s="411">
        <f>Z25</f>
        <v>0</v>
      </c>
      <c r="AA26" s="411">
        <f t="shared" ref="AA26:AB26" si="2">AA25</f>
        <v>0</v>
      </c>
      <c r="AB26" s="411">
        <f t="shared" si="2"/>
        <v>0</v>
      </c>
      <c r="AC26" s="411">
        <f t="shared" ref="AC26:AL26" si="3">AC25</f>
        <v>0</v>
      </c>
      <c r="AD26" s="411">
        <f t="shared" si="3"/>
        <v>0</v>
      </c>
      <c r="AE26" s="411">
        <f t="shared" si="3"/>
        <v>0</v>
      </c>
      <c r="AF26" s="411">
        <f t="shared" si="3"/>
        <v>0</v>
      </c>
      <c r="AG26" s="411">
        <f t="shared" si="3"/>
        <v>0</v>
      </c>
      <c r="AH26" s="411">
        <f t="shared" si="3"/>
        <v>0</v>
      </c>
      <c r="AI26" s="411">
        <f t="shared" si="3"/>
        <v>0</v>
      </c>
      <c r="AJ26" s="411">
        <f t="shared" si="3"/>
        <v>0</v>
      </c>
      <c r="AK26" s="411">
        <f t="shared" si="3"/>
        <v>0</v>
      </c>
      <c r="AL26" s="411">
        <f t="shared" si="3"/>
        <v>0</v>
      </c>
      <c r="AM26" s="297"/>
    </row>
    <row r="27" spans="1:39" s="303" customFormat="1" ht="15.75" outlineLevel="1">
      <c r="A27" s="508"/>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6">
        <v>3</v>
      </c>
      <c r="B28" s="294" t="s">
        <v>3</v>
      </c>
      <c r="C28" s="291" t="s">
        <v>25</v>
      </c>
      <c r="D28" s="295">
        <v>239662.64215267586</v>
      </c>
      <c r="E28" s="295">
        <v>239662.64215267586</v>
      </c>
      <c r="F28" s="295">
        <v>239662.64215267586</v>
      </c>
      <c r="G28" s="295">
        <v>239662.64215267586</v>
      </c>
      <c r="H28" s="295">
        <v>239662.64215267586</v>
      </c>
      <c r="I28" s="295">
        <v>239662.64215267586</v>
      </c>
      <c r="J28" s="295">
        <v>239662.64215267586</v>
      </c>
      <c r="K28" s="295">
        <v>239662.64215267586</v>
      </c>
      <c r="L28" s="295">
        <v>239662.64215267586</v>
      </c>
      <c r="M28" s="295">
        <v>239662.64215267586</v>
      </c>
      <c r="N28" s="291"/>
      <c r="O28" s="295">
        <v>128.17974421427368</v>
      </c>
      <c r="P28" s="295">
        <v>128.17974421427368</v>
      </c>
      <c r="Q28" s="295">
        <v>128.17974421427368</v>
      </c>
      <c r="R28" s="295">
        <v>128.17974421427368</v>
      </c>
      <c r="S28" s="295">
        <v>128.17974421427368</v>
      </c>
      <c r="T28" s="295">
        <v>128.17974421427368</v>
      </c>
      <c r="U28" s="295">
        <v>128.17974421427368</v>
      </c>
      <c r="V28" s="295">
        <v>128.17974421427368</v>
      </c>
      <c r="W28" s="295">
        <v>128.17974421427368</v>
      </c>
      <c r="X28" s="295">
        <v>128.17974421427368</v>
      </c>
      <c r="Y28" s="410">
        <v>1</v>
      </c>
      <c r="Z28" s="410"/>
      <c r="AA28" s="410"/>
      <c r="AB28" s="410"/>
      <c r="AC28" s="410"/>
      <c r="AD28" s="410"/>
      <c r="AE28" s="410"/>
      <c r="AF28" s="410"/>
      <c r="AG28" s="410"/>
      <c r="AH28" s="410"/>
      <c r="AI28" s="410"/>
      <c r="AJ28" s="410"/>
      <c r="AK28" s="410"/>
      <c r="AL28" s="410"/>
      <c r="AM28" s="296">
        <f>SUM(Y28:AL28)</f>
        <v>1</v>
      </c>
    </row>
    <row r="29" spans="1:39" s="283" customFormat="1" ht="15" outlineLevel="1">
      <c r="A29" s="506"/>
      <c r="B29" s="294" t="s">
        <v>214</v>
      </c>
      <c r="C29" s="291" t="s">
        <v>163</v>
      </c>
      <c r="D29" s="295">
        <v>-36329.44896936282</v>
      </c>
      <c r="E29" s="295">
        <v>-36329.44896936282</v>
      </c>
      <c r="F29" s="295">
        <v>-36329.44896936282</v>
      </c>
      <c r="G29" s="295">
        <v>-36329.44896936282</v>
      </c>
      <c r="H29" s="295">
        <v>-36329.44896936282</v>
      </c>
      <c r="I29" s="295">
        <v>-36329.44896936282</v>
      </c>
      <c r="J29" s="295">
        <v>-36329.44896936282</v>
      </c>
      <c r="K29" s="295">
        <v>-36329.44896936282</v>
      </c>
      <c r="L29" s="295">
        <v>-36329.44896936282</v>
      </c>
      <c r="M29" s="295">
        <v>-36329.44896936282</v>
      </c>
      <c r="N29" s="468"/>
      <c r="O29" s="295">
        <v>-19.250288409871658</v>
      </c>
      <c r="P29" s="295">
        <v>-19.250288409871658</v>
      </c>
      <c r="Q29" s="295">
        <v>-19.250288409871658</v>
      </c>
      <c r="R29" s="295">
        <v>-19.250288409871658</v>
      </c>
      <c r="S29" s="295">
        <v>-19.250288409871658</v>
      </c>
      <c r="T29" s="295">
        <v>-19.250288409871658</v>
      </c>
      <c r="U29" s="295">
        <v>-19.250288409871658</v>
      </c>
      <c r="V29" s="295">
        <v>-19.250288409871658</v>
      </c>
      <c r="W29" s="295">
        <v>-19.250288409871658</v>
      </c>
      <c r="X29" s="295">
        <v>-19.250288409871658</v>
      </c>
      <c r="Y29" s="411">
        <f>Y28</f>
        <v>1</v>
      </c>
      <c r="Z29" s="411">
        <f>Z28</f>
        <v>0</v>
      </c>
      <c r="AA29" s="411">
        <f t="shared" ref="AA29:AB29" si="4">AA28</f>
        <v>0</v>
      </c>
      <c r="AB29" s="411">
        <f t="shared" si="4"/>
        <v>0</v>
      </c>
      <c r="AC29" s="411">
        <f t="shared" ref="AC29:AL29" si="5">AC28</f>
        <v>0</v>
      </c>
      <c r="AD29" s="411">
        <f t="shared" si="5"/>
        <v>0</v>
      </c>
      <c r="AE29" s="411">
        <f t="shared" si="5"/>
        <v>0</v>
      </c>
      <c r="AF29" s="411">
        <f t="shared" si="5"/>
        <v>0</v>
      </c>
      <c r="AG29" s="411">
        <f t="shared" si="5"/>
        <v>0</v>
      </c>
      <c r="AH29" s="411">
        <f t="shared" si="5"/>
        <v>0</v>
      </c>
      <c r="AI29" s="411">
        <f t="shared" si="5"/>
        <v>0</v>
      </c>
      <c r="AJ29" s="411">
        <f t="shared" si="5"/>
        <v>0</v>
      </c>
      <c r="AK29" s="411">
        <f t="shared" si="5"/>
        <v>0</v>
      </c>
      <c r="AL29" s="411">
        <f t="shared" si="5"/>
        <v>0</v>
      </c>
      <c r="AM29" s="297"/>
    </row>
    <row r="30" spans="1:39" s="283" customFormat="1" ht="15" outlineLevel="1">
      <c r="A30" s="506"/>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6">
        <v>4</v>
      </c>
      <c r="B31" s="294" t="s">
        <v>4</v>
      </c>
      <c r="C31" s="291" t="s">
        <v>25</v>
      </c>
      <c r="D31" s="295">
        <v>47677.674622551458</v>
      </c>
      <c r="E31" s="295">
        <v>47677.674622551458</v>
      </c>
      <c r="F31" s="295">
        <v>47677.674622551458</v>
      </c>
      <c r="G31" s="295">
        <v>47677.674622551458</v>
      </c>
      <c r="H31" s="295">
        <v>43844.769604492445</v>
      </c>
      <c r="I31" s="295">
        <v>39657.482325516976</v>
      </c>
      <c r="J31" s="295">
        <v>31061.1251790389</v>
      </c>
      <c r="K31" s="295">
        <v>30861.154163377141</v>
      </c>
      <c r="L31" s="295">
        <v>38881.346460411638</v>
      </c>
      <c r="M31" s="295">
        <v>14809.493265857021</v>
      </c>
      <c r="N31" s="291"/>
      <c r="O31" s="295">
        <v>2.9366015665936365</v>
      </c>
      <c r="P31" s="295">
        <v>2.9366015665936365</v>
      </c>
      <c r="Q31" s="295">
        <v>2.9366015665936365</v>
      </c>
      <c r="R31" s="295">
        <v>2.9366015665936365</v>
      </c>
      <c r="S31" s="295">
        <v>2.7591267567929707</v>
      </c>
      <c r="T31" s="295">
        <v>2.5652430028477067</v>
      </c>
      <c r="U31" s="295">
        <v>2.1672063068268965</v>
      </c>
      <c r="V31" s="295">
        <v>2.144378565312997</v>
      </c>
      <c r="W31" s="295">
        <v>2.5157371290589272</v>
      </c>
      <c r="X31" s="295">
        <v>1.4011393117050921</v>
      </c>
      <c r="Y31" s="410">
        <v>1</v>
      </c>
      <c r="Z31" s="410"/>
      <c r="AA31" s="410"/>
      <c r="AB31" s="410"/>
      <c r="AC31" s="410"/>
      <c r="AD31" s="410"/>
      <c r="AE31" s="410"/>
      <c r="AF31" s="410"/>
      <c r="AG31" s="410"/>
      <c r="AH31" s="410"/>
      <c r="AI31" s="410"/>
      <c r="AJ31" s="410"/>
      <c r="AK31" s="410"/>
      <c r="AL31" s="410"/>
      <c r="AM31" s="296">
        <f>SUM(Y31:AL31)</f>
        <v>1</v>
      </c>
    </row>
    <row r="32" spans="1:39" s="283" customFormat="1" ht="15" outlineLevel="1">
      <c r="A32" s="506"/>
      <c r="B32" s="294" t="s">
        <v>214</v>
      </c>
      <c r="C32" s="291" t="s">
        <v>163</v>
      </c>
      <c r="D32" s="295">
        <v>702.47361811728899</v>
      </c>
      <c r="E32" s="295">
        <v>702.47361811728899</v>
      </c>
      <c r="F32" s="295">
        <v>702.47361811728899</v>
      </c>
      <c r="G32" s="295">
        <v>702.47361811728899</v>
      </c>
      <c r="H32" s="295">
        <v>702.47361811728899</v>
      </c>
      <c r="I32" s="295">
        <v>641.83664258958311</v>
      </c>
      <c r="J32" s="295">
        <v>393.761231706562</v>
      </c>
      <c r="K32" s="295">
        <v>393.22511638307208</v>
      </c>
      <c r="L32" s="295">
        <v>393.22511638307208</v>
      </c>
      <c r="M32" s="295">
        <v>139.28608986504562</v>
      </c>
      <c r="N32" s="468"/>
      <c r="O32" s="295">
        <v>4.1026324137938365E-2</v>
      </c>
      <c r="P32" s="295">
        <v>4.1026324137938365E-2</v>
      </c>
      <c r="Q32" s="295">
        <v>4.1026324137938365E-2</v>
      </c>
      <c r="R32" s="295">
        <v>4.1026324137938365E-2</v>
      </c>
      <c r="S32" s="295">
        <v>4.1026324137938365E-2</v>
      </c>
      <c r="T32" s="295">
        <v>3.8218653285683087E-2</v>
      </c>
      <c r="U32" s="295">
        <v>2.6732029913789132E-2</v>
      </c>
      <c r="V32" s="295">
        <v>2.6670829534395299E-2</v>
      </c>
      <c r="W32" s="295">
        <v>2.6670829534395299E-2</v>
      </c>
      <c r="X32" s="295">
        <v>1.4912703460330617E-2</v>
      </c>
      <c r="Y32" s="411">
        <f>Y31</f>
        <v>1</v>
      </c>
      <c r="Z32" s="411">
        <f>Z31</f>
        <v>0</v>
      </c>
      <c r="AA32" s="411">
        <f t="shared" ref="AA32:AB32" si="6">AA31</f>
        <v>0</v>
      </c>
      <c r="AB32" s="411">
        <f t="shared" si="6"/>
        <v>0</v>
      </c>
      <c r="AC32" s="411">
        <f t="shared" ref="AC32:AL32" si="7">AC31</f>
        <v>0</v>
      </c>
      <c r="AD32" s="411">
        <f t="shared" si="7"/>
        <v>0</v>
      </c>
      <c r="AE32" s="411">
        <f t="shared" si="7"/>
        <v>0</v>
      </c>
      <c r="AF32" s="411">
        <f t="shared" si="7"/>
        <v>0</v>
      </c>
      <c r="AG32" s="411">
        <f t="shared" si="7"/>
        <v>0</v>
      </c>
      <c r="AH32" s="411">
        <f t="shared" si="7"/>
        <v>0</v>
      </c>
      <c r="AI32" s="411">
        <f t="shared" si="7"/>
        <v>0</v>
      </c>
      <c r="AJ32" s="411">
        <f t="shared" si="7"/>
        <v>0</v>
      </c>
      <c r="AK32" s="411">
        <f t="shared" si="7"/>
        <v>0</v>
      </c>
      <c r="AL32" s="411">
        <f t="shared" si="7"/>
        <v>0</v>
      </c>
      <c r="AM32" s="297"/>
    </row>
    <row r="33" spans="1:39" s="283" customFormat="1" ht="15" outlineLevel="1">
      <c r="A33" s="506"/>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6">
        <v>5</v>
      </c>
      <c r="B34" s="294" t="s">
        <v>5</v>
      </c>
      <c r="C34" s="291" t="s">
        <v>25</v>
      </c>
      <c r="D34" s="295">
        <v>74890.392375620038</v>
      </c>
      <c r="E34" s="295">
        <v>74890.392375620038</v>
      </c>
      <c r="F34" s="295">
        <v>74890.392375620038</v>
      </c>
      <c r="G34" s="295">
        <v>74890.392375620038</v>
      </c>
      <c r="H34" s="295">
        <v>68444.303342313171</v>
      </c>
      <c r="I34" s="295">
        <v>61402.222601690512</v>
      </c>
      <c r="J34" s="295">
        <v>46293.361547689339</v>
      </c>
      <c r="K34" s="295">
        <v>46124.485220789989</v>
      </c>
      <c r="L34" s="295">
        <v>59612.654994719509</v>
      </c>
      <c r="M34" s="295">
        <v>19129.181452406272</v>
      </c>
      <c r="N34" s="291"/>
      <c r="O34" s="295">
        <v>4.2850426033030269</v>
      </c>
      <c r="P34" s="295">
        <v>4.2850426033030269</v>
      </c>
      <c r="Q34" s="295">
        <v>4.2850426033030269</v>
      </c>
      <c r="R34" s="295">
        <v>4.2850426033030269</v>
      </c>
      <c r="S34" s="295">
        <v>3.986569664434422</v>
      </c>
      <c r="T34" s="295">
        <v>3.6605005512801831</v>
      </c>
      <c r="U34" s="295">
        <v>2.9609157117838372</v>
      </c>
      <c r="V34" s="295">
        <v>2.9416375922747799</v>
      </c>
      <c r="W34" s="295">
        <v>3.5661796442976246</v>
      </c>
      <c r="X34" s="295">
        <v>1.6916753888723932</v>
      </c>
      <c r="Y34" s="410">
        <v>1</v>
      </c>
      <c r="Z34" s="410"/>
      <c r="AA34" s="410"/>
      <c r="AB34" s="410"/>
      <c r="AC34" s="410"/>
      <c r="AD34" s="410"/>
      <c r="AE34" s="410"/>
      <c r="AF34" s="410"/>
      <c r="AG34" s="410"/>
      <c r="AH34" s="410"/>
      <c r="AI34" s="410"/>
      <c r="AJ34" s="410"/>
      <c r="AK34" s="410"/>
      <c r="AL34" s="410"/>
      <c r="AM34" s="296">
        <f>SUM(Y34:AL34)</f>
        <v>1</v>
      </c>
    </row>
    <row r="35" spans="1:39" s="283" customFormat="1" ht="15" outlineLevel="1">
      <c r="A35" s="506"/>
      <c r="B35" s="294" t="s">
        <v>214</v>
      </c>
      <c r="C35" s="291" t="s">
        <v>163</v>
      </c>
      <c r="D35" s="295">
        <v>5564.1060703202447</v>
      </c>
      <c r="E35" s="295">
        <v>5564.1060703202447</v>
      </c>
      <c r="F35" s="295">
        <v>5564.1060703202447</v>
      </c>
      <c r="G35" s="295">
        <v>5564.1060703202447</v>
      </c>
      <c r="H35" s="295">
        <v>5564.1060703202447</v>
      </c>
      <c r="I35" s="295">
        <v>5056.1775447815689</v>
      </c>
      <c r="J35" s="295">
        <v>2729.7754242751971</v>
      </c>
      <c r="K35" s="295">
        <v>2729.2193015279217</v>
      </c>
      <c r="L35" s="295">
        <v>2729.2193015279217</v>
      </c>
      <c r="M35" s="295">
        <v>602.08690098308693</v>
      </c>
      <c r="N35" s="468"/>
      <c r="O35" s="295">
        <v>0.27487847861697712</v>
      </c>
      <c r="P35" s="295">
        <v>0.27487847861697712</v>
      </c>
      <c r="Q35" s="295">
        <v>0.27487847861697712</v>
      </c>
      <c r="R35" s="295">
        <v>0.27487847861697712</v>
      </c>
      <c r="S35" s="295">
        <v>0.27487847861697712</v>
      </c>
      <c r="T35" s="295">
        <v>0.25135988944307719</v>
      </c>
      <c r="U35" s="295">
        <v>0.14364060813779303</v>
      </c>
      <c r="V35" s="295">
        <v>0.14357712380591225</v>
      </c>
      <c r="W35" s="295">
        <v>0.14357712380591225</v>
      </c>
      <c r="X35" s="295">
        <v>4.5084618401042664E-2</v>
      </c>
      <c r="Y35" s="411">
        <f>Y34</f>
        <v>1</v>
      </c>
      <c r="Z35" s="411">
        <f>Z34</f>
        <v>0</v>
      </c>
      <c r="AA35" s="411">
        <f t="shared" ref="AA35:AB35" si="8">AA34</f>
        <v>0</v>
      </c>
      <c r="AB35" s="411">
        <f t="shared" si="8"/>
        <v>0</v>
      </c>
      <c r="AC35" s="411">
        <f t="shared" ref="AC35:AL35" si="9">AC34</f>
        <v>0</v>
      </c>
      <c r="AD35" s="411">
        <f t="shared" si="9"/>
        <v>0</v>
      </c>
      <c r="AE35" s="411">
        <f t="shared" si="9"/>
        <v>0</v>
      </c>
      <c r="AF35" s="411">
        <f t="shared" si="9"/>
        <v>0</v>
      </c>
      <c r="AG35" s="411">
        <f t="shared" si="9"/>
        <v>0</v>
      </c>
      <c r="AH35" s="411">
        <f t="shared" si="9"/>
        <v>0</v>
      </c>
      <c r="AI35" s="411">
        <f t="shared" si="9"/>
        <v>0</v>
      </c>
      <c r="AJ35" s="411">
        <f t="shared" si="9"/>
        <v>0</v>
      </c>
      <c r="AK35" s="411">
        <f t="shared" si="9"/>
        <v>0</v>
      </c>
      <c r="AL35" s="411">
        <f t="shared" si="9"/>
        <v>0</v>
      </c>
      <c r="AM35" s="297"/>
    </row>
    <row r="36" spans="1:39" s="283" customFormat="1" ht="15" outlineLevel="1">
      <c r="A36" s="506"/>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6">
        <v>6</v>
      </c>
      <c r="B37" s="294" t="s">
        <v>6</v>
      </c>
      <c r="C37" s="291" t="s">
        <v>25</v>
      </c>
      <c r="D37" s="295">
        <v>0</v>
      </c>
      <c r="E37" s="295">
        <v>0</v>
      </c>
      <c r="F37" s="295">
        <v>0</v>
      </c>
      <c r="G37" s="295">
        <v>0</v>
      </c>
      <c r="H37" s="295">
        <v>0</v>
      </c>
      <c r="I37" s="295">
        <v>0</v>
      </c>
      <c r="J37" s="295">
        <v>0</v>
      </c>
      <c r="K37" s="295">
        <v>0</v>
      </c>
      <c r="L37" s="295">
        <v>0</v>
      </c>
      <c r="M37" s="295">
        <v>0</v>
      </c>
      <c r="N37" s="291"/>
      <c r="O37" s="295">
        <v>0</v>
      </c>
      <c r="P37" s="295">
        <v>0</v>
      </c>
      <c r="Q37" s="295">
        <v>0</v>
      </c>
      <c r="R37" s="295">
        <v>0</v>
      </c>
      <c r="S37" s="295">
        <v>0</v>
      </c>
      <c r="T37" s="295">
        <v>0</v>
      </c>
      <c r="U37" s="295">
        <v>0</v>
      </c>
      <c r="V37" s="295">
        <v>0</v>
      </c>
      <c r="W37" s="295">
        <v>0</v>
      </c>
      <c r="X37" s="295">
        <v>0</v>
      </c>
      <c r="Y37" s="410">
        <v>1</v>
      </c>
      <c r="Z37" s="410"/>
      <c r="AA37" s="410"/>
      <c r="AB37" s="410"/>
      <c r="AC37" s="410"/>
      <c r="AD37" s="410"/>
      <c r="AE37" s="410"/>
      <c r="AF37" s="410"/>
      <c r="AG37" s="410"/>
      <c r="AH37" s="410"/>
      <c r="AI37" s="410"/>
      <c r="AJ37" s="410"/>
      <c r="AK37" s="410"/>
      <c r="AL37" s="410"/>
      <c r="AM37" s="296">
        <f>SUM(Y37:AL37)</f>
        <v>1</v>
      </c>
    </row>
    <row r="38" spans="1:39" s="283" customFormat="1" ht="15" outlineLevel="1">
      <c r="A38" s="506"/>
      <c r="B38" s="294" t="s">
        <v>214</v>
      </c>
      <c r="C38" s="291" t="s">
        <v>163</v>
      </c>
      <c r="D38" s="295"/>
      <c r="E38" s="295"/>
      <c r="F38" s="295"/>
      <c r="G38" s="295"/>
      <c r="H38" s="295"/>
      <c r="I38" s="295"/>
      <c r="J38" s="295"/>
      <c r="K38" s="295"/>
      <c r="L38" s="295"/>
      <c r="M38" s="295"/>
      <c r="N38" s="468"/>
      <c r="O38" s="295"/>
      <c r="P38" s="295"/>
      <c r="Q38" s="295"/>
      <c r="R38" s="295"/>
      <c r="S38" s="295"/>
      <c r="T38" s="295"/>
      <c r="U38" s="295"/>
      <c r="V38" s="295"/>
      <c r="W38" s="295"/>
      <c r="X38" s="295"/>
      <c r="Y38" s="411">
        <f>Y37</f>
        <v>1</v>
      </c>
      <c r="Z38" s="411">
        <f>Z37</f>
        <v>0</v>
      </c>
      <c r="AA38" s="411">
        <f t="shared" ref="AA38:AB38" si="10">AA37</f>
        <v>0</v>
      </c>
      <c r="AB38" s="411">
        <f t="shared" si="10"/>
        <v>0</v>
      </c>
      <c r="AC38" s="411">
        <f t="shared" ref="AC38:AL38" si="11">AC37</f>
        <v>0</v>
      </c>
      <c r="AD38" s="411">
        <f t="shared" si="11"/>
        <v>0</v>
      </c>
      <c r="AE38" s="411">
        <f t="shared" si="11"/>
        <v>0</v>
      </c>
      <c r="AF38" s="411">
        <f t="shared" si="11"/>
        <v>0</v>
      </c>
      <c r="AG38" s="411">
        <f t="shared" si="11"/>
        <v>0</v>
      </c>
      <c r="AH38" s="411">
        <f t="shared" si="11"/>
        <v>0</v>
      </c>
      <c r="AI38" s="411">
        <f t="shared" si="11"/>
        <v>0</v>
      </c>
      <c r="AJ38" s="411">
        <f t="shared" si="11"/>
        <v>0</v>
      </c>
      <c r="AK38" s="411">
        <f t="shared" si="11"/>
        <v>0</v>
      </c>
      <c r="AL38" s="411">
        <f t="shared" si="11"/>
        <v>0</v>
      </c>
      <c r="AM38" s="297"/>
    </row>
    <row r="39" spans="1:39" s="283" customFormat="1" ht="15" outlineLevel="1">
      <c r="A39" s="506"/>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6">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v>1</v>
      </c>
      <c r="Z40" s="410"/>
      <c r="AA40" s="410"/>
      <c r="AB40" s="410"/>
      <c r="AC40" s="410"/>
      <c r="AD40" s="410"/>
      <c r="AE40" s="410"/>
      <c r="AF40" s="410"/>
      <c r="AG40" s="410"/>
      <c r="AH40" s="410"/>
      <c r="AI40" s="410"/>
      <c r="AJ40" s="410"/>
      <c r="AK40" s="410"/>
      <c r="AL40" s="410"/>
      <c r="AM40" s="296">
        <f>SUM(Y40:AL40)</f>
        <v>1</v>
      </c>
    </row>
    <row r="41" spans="1:39" s="283" customFormat="1" ht="15" outlineLevel="1">
      <c r="A41" s="506"/>
      <c r="B41" s="294" t="s">
        <v>214</v>
      </c>
      <c r="C41" s="291" t="s">
        <v>163</v>
      </c>
      <c r="D41" s="295"/>
      <c r="E41" s="295"/>
      <c r="F41" s="295"/>
      <c r="G41" s="295"/>
      <c r="H41" s="295"/>
      <c r="I41" s="295"/>
      <c r="J41" s="295"/>
      <c r="K41" s="295"/>
      <c r="L41" s="295"/>
      <c r="M41" s="295"/>
      <c r="N41" s="291"/>
      <c r="O41" s="295"/>
      <c r="P41" s="295"/>
      <c r="Q41" s="295"/>
      <c r="R41" s="295"/>
      <c r="S41" s="295"/>
      <c r="T41" s="295"/>
      <c r="U41" s="295"/>
      <c r="V41" s="295"/>
      <c r="W41" s="295"/>
      <c r="X41" s="295"/>
      <c r="Y41" s="411">
        <f>Y40</f>
        <v>1</v>
      </c>
      <c r="Z41" s="411">
        <f>Z40</f>
        <v>0</v>
      </c>
      <c r="AA41" s="411">
        <f t="shared" ref="AA41:AB41" si="12">AA40</f>
        <v>0</v>
      </c>
      <c r="AB41" s="411">
        <f t="shared" si="12"/>
        <v>0</v>
      </c>
      <c r="AC41" s="411">
        <f t="shared" ref="AC41:AL41" si="13">AC40</f>
        <v>0</v>
      </c>
      <c r="AD41" s="411">
        <f t="shared" si="13"/>
        <v>0</v>
      </c>
      <c r="AE41" s="411">
        <f t="shared" si="13"/>
        <v>0</v>
      </c>
      <c r="AF41" s="411">
        <f t="shared" si="13"/>
        <v>0</v>
      </c>
      <c r="AG41" s="411">
        <f t="shared" si="13"/>
        <v>0</v>
      </c>
      <c r="AH41" s="411">
        <f t="shared" si="13"/>
        <v>0</v>
      </c>
      <c r="AI41" s="411">
        <f t="shared" si="13"/>
        <v>0</v>
      </c>
      <c r="AJ41" s="411">
        <f t="shared" si="13"/>
        <v>0</v>
      </c>
      <c r="AK41" s="411">
        <f t="shared" si="13"/>
        <v>0</v>
      </c>
      <c r="AL41" s="411">
        <f t="shared" si="13"/>
        <v>0</v>
      </c>
      <c r="AM41" s="297"/>
    </row>
    <row r="42" spans="1:39" s="283" customFormat="1" ht="15" outlineLevel="1">
      <c r="A42" s="506"/>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6">
        <v>8</v>
      </c>
      <c r="B43" s="294" t="s">
        <v>485</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v>1</v>
      </c>
      <c r="Z43" s="410"/>
      <c r="AA43" s="410"/>
      <c r="AB43" s="410"/>
      <c r="AC43" s="410"/>
      <c r="AD43" s="410"/>
      <c r="AE43" s="410"/>
      <c r="AF43" s="410"/>
      <c r="AG43" s="410"/>
      <c r="AH43" s="410"/>
      <c r="AI43" s="410"/>
      <c r="AJ43" s="410"/>
      <c r="AK43" s="410"/>
      <c r="AL43" s="410"/>
      <c r="AM43" s="296">
        <f>SUM(Y43:AL43)</f>
        <v>1</v>
      </c>
    </row>
    <row r="44" spans="1:39" s="283" customFormat="1" ht="15" outlineLevel="1">
      <c r="A44" s="506"/>
      <c r="B44" s="294" t="s">
        <v>214</v>
      </c>
      <c r="C44" s="291" t="s">
        <v>163</v>
      </c>
      <c r="D44" s="295">
        <v>0</v>
      </c>
      <c r="E44" s="295">
        <v>0</v>
      </c>
      <c r="F44" s="295">
        <v>0</v>
      </c>
      <c r="G44" s="295">
        <v>0</v>
      </c>
      <c r="H44" s="295">
        <v>0</v>
      </c>
      <c r="I44" s="295">
        <v>0</v>
      </c>
      <c r="J44" s="295">
        <v>0</v>
      </c>
      <c r="K44" s="295">
        <v>0</v>
      </c>
      <c r="L44" s="295">
        <v>0</v>
      </c>
      <c r="M44" s="295">
        <v>0</v>
      </c>
      <c r="N44" s="291"/>
      <c r="O44" s="295">
        <v>0</v>
      </c>
      <c r="P44" s="295">
        <v>0</v>
      </c>
      <c r="Q44" s="295">
        <v>0</v>
      </c>
      <c r="R44" s="295">
        <v>49.323622</v>
      </c>
      <c r="S44" s="295">
        <v>0</v>
      </c>
      <c r="T44" s="295">
        <v>0</v>
      </c>
      <c r="U44" s="295">
        <v>0</v>
      </c>
      <c r="V44" s="295">
        <v>0</v>
      </c>
      <c r="W44" s="295">
        <v>0</v>
      </c>
      <c r="X44" s="295">
        <v>0</v>
      </c>
      <c r="Y44" s="411">
        <f>Y43</f>
        <v>1</v>
      </c>
      <c r="Z44" s="411">
        <f>Z43</f>
        <v>0</v>
      </c>
      <c r="AA44" s="411">
        <f t="shared" ref="AA44:AB44" si="14">AA43</f>
        <v>0</v>
      </c>
      <c r="AB44" s="411">
        <f t="shared" si="14"/>
        <v>0</v>
      </c>
      <c r="AC44" s="411">
        <f t="shared" ref="AC44:AL44" si="15">AC43</f>
        <v>0</v>
      </c>
      <c r="AD44" s="411">
        <f t="shared" si="15"/>
        <v>0</v>
      </c>
      <c r="AE44" s="411">
        <f t="shared" si="15"/>
        <v>0</v>
      </c>
      <c r="AF44" s="411">
        <f t="shared" si="15"/>
        <v>0</v>
      </c>
      <c r="AG44" s="411">
        <f t="shared" si="15"/>
        <v>0</v>
      </c>
      <c r="AH44" s="411">
        <f t="shared" si="15"/>
        <v>0</v>
      </c>
      <c r="AI44" s="411">
        <f t="shared" si="15"/>
        <v>0</v>
      </c>
      <c r="AJ44" s="411">
        <f t="shared" si="15"/>
        <v>0</v>
      </c>
      <c r="AK44" s="411">
        <f t="shared" si="15"/>
        <v>0</v>
      </c>
      <c r="AL44" s="411">
        <f t="shared" si="15"/>
        <v>0</v>
      </c>
      <c r="AM44" s="297"/>
    </row>
    <row r="45" spans="1:39" s="283" customFormat="1" ht="15" outlineLevel="1">
      <c r="A45" s="506"/>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6">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v>1</v>
      </c>
      <c r="Z46" s="410"/>
      <c r="AA46" s="410"/>
      <c r="AB46" s="410"/>
      <c r="AC46" s="410"/>
      <c r="AD46" s="410"/>
      <c r="AE46" s="410"/>
      <c r="AF46" s="410"/>
      <c r="AG46" s="410"/>
      <c r="AH46" s="410"/>
      <c r="AI46" s="410"/>
      <c r="AJ46" s="410"/>
      <c r="AK46" s="410"/>
      <c r="AL46" s="410"/>
      <c r="AM46" s="296">
        <f>SUM(Y46:AL46)</f>
        <v>1</v>
      </c>
    </row>
    <row r="47" spans="1:39" s="283" customFormat="1" ht="15" outlineLevel="1">
      <c r="A47" s="506"/>
      <c r="B47" s="294" t="s">
        <v>214</v>
      </c>
      <c r="C47" s="291" t="s">
        <v>163</v>
      </c>
      <c r="D47" s="295"/>
      <c r="E47" s="295"/>
      <c r="F47" s="295"/>
      <c r="G47" s="295"/>
      <c r="H47" s="295"/>
      <c r="I47" s="295"/>
      <c r="J47" s="295"/>
      <c r="K47" s="295"/>
      <c r="L47" s="295"/>
      <c r="M47" s="295"/>
      <c r="N47" s="291"/>
      <c r="O47" s="295"/>
      <c r="P47" s="295"/>
      <c r="Q47" s="295"/>
      <c r="R47" s="295"/>
      <c r="S47" s="295"/>
      <c r="T47" s="295"/>
      <c r="U47" s="295"/>
      <c r="V47" s="295"/>
      <c r="W47" s="295"/>
      <c r="X47" s="295"/>
      <c r="Y47" s="411">
        <f>Y46</f>
        <v>1</v>
      </c>
      <c r="Z47" s="411">
        <f>Z46</f>
        <v>0</v>
      </c>
      <c r="AA47" s="411">
        <f t="shared" ref="AA47:AB47" si="16">AA46</f>
        <v>0</v>
      </c>
      <c r="AB47" s="411">
        <f t="shared" si="16"/>
        <v>0</v>
      </c>
      <c r="AC47" s="411">
        <f t="shared" ref="AC47:AL47" si="17">AC46</f>
        <v>0</v>
      </c>
      <c r="AD47" s="411">
        <f t="shared" si="17"/>
        <v>0</v>
      </c>
      <c r="AE47" s="411">
        <f t="shared" si="17"/>
        <v>0</v>
      </c>
      <c r="AF47" s="411">
        <f t="shared" si="17"/>
        <v>0</v>
      </c>
      <c r="AG47" s="411">
        <f t="shared" si="17"/>
        <v>0</v>
      </c>
      <c r="AH47" s="411">
        <f t="shared" si="17"/>
        <v>0</v>
      </c>
      <c r="AI47" s="411">
        <f t="shared" si="17"/>
        <v>0</v>
      </c>
      <c r="AJ47" s="411">
        <f t="shared" si="17"/>
        <v>0</v>
      </c>
      <c r="AK47" s="411">
        <f t="shared" si="17"/>
        <v>0</v>
      </c>
      <c r="AL47" s="411">
        <f t="shared" si="17"/>
        <v>0</v>
      </c>
      <c r="AM47" s="297"/>
    </row>
    <row r="48" spans="1:39" s="283" customFormat="1" ht="15" outlineLevel="1">
      <c r="A48" s="506"/>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75" outlineLevel="1">
      <c r="A49" s="507"/>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6">
        <v>10</v>
      </c>
      <c r="B50" s="310" t="s">
        <v>22</v>
      </c>
      <c r="C50" s="291" t="s">
        <v>25</v>
      </c>
      <c r="D50" s="295">
        <v>162233.40167424842</v>
      </c>
      <c r="E50" s="295">
        <v>162233.40167424842</v>
      </c>
      <c r="F50" s="295">
        <v>162233.40167424842</v>
      </c>
      <c r="G50" s="295">
        <v>162233.40167424842</v>
      </c>
      <c r="H50" s="295">
        <v>162233.40167424842</v>
      </c>
      <c r="I50" s="295">
        <v>162233.40167424842</v>
      </c>
      <c r="J50" s="295">
        <v>162233.40167424842</v>
      </c>
      <c r="K50" s="295">
        <v>162233.40167424842</v>
      </c>
      <c r="L50" s="295">
        <v>155744.89694026494</v>
      </c>
      <c r="M50" s="295">
        <v>155744.89694026494</v>
      </c>
      <c r="N50" s="295">
        <v>12</v>
      </c>
      <c r="O50" s="295">
        <v>19.933026084105602</v>
      </c>
      <c r="P50" s="295">
        <v>19.933026084105602</v>
      </c>
      <c r="Q50" s="295">
        <v>19.933026084105602</v>
      </c>
      <c r="R50" s="295">
        <v>19.933026084105602</v>
      </c>
      <c r="S50" s="295">
        <v>19.933026084105602</v>
      </c>
      <c r="T50" s="295">
        <v>19.933026084105602</v>
      </c>
      <c r="U50" s="295">
        <v>19.933026084105602</v>
      </c>
      <c r="V50" s="295">
        <v>19.933026084105602</v>
      </c>
      <c r="W50" s="295">
        <v>19.194929013402373</v>
      </c>
      <c r="X50" s="295">
        <v>19.194929013402373</v>
      </c>
      <c r="Y50" s="410"/>
      <c r="Z50" s="410"/>
      <c r="AA50" s="410">
        <v>0.18740000000000001</v>
      </c>
      <c r="AB50" s="410">
        <v>0.81259999999999999</v>
      </c>
      <c r="AC50" s="415"/>
      <c r="AD50" s="415"/>
      <c r="AE50" s="415"/>
      <c r="AF50" s="415"/>
      <c r="AG50" s="415"/>
      <c r="AH50" s="415"/>
      <c r="AI50" s="415"/>
      <c r="AJ50" s="415"/>
      <c r="AK50" s="415"/>
      <c r="AL50" s="415"/>
      <c r="AM50" s="296">
        <f>SUM(Y50:AL50)</f>
        <v>1</v>
      </c>
    </row>
    <row r="51" spans="1:42" s="283" customFormat="1" ht="15" outlineLevel="1">
      <c r="A51" s="506"/>
      <c r="B51" s="294" t="s">
        <v>214</v>
      </c>
      <c r="C51" s="291" t="s">
        <v>163</v>
      </c>
      <c r="D51" s="295">
        <v>907081.49748989264</v>
      </c>
      <c r="E51" s="295">
        <v>907081.49748989264</v>
      </c>
      <c r="F51" s="295">
        <v>907081.49748989264</v>
      </c>
      <c r="G51" s="295">
        <v>907081.49748989264</v>
      </c>
      <c r="H51" s="295">
        <v>907081.49748989264</v>
      </c>
      <c r="I51" s="295">
        <v>907081.49748989264</v>
      </c>
      <c r="J51" s="295">
        <v>832397.65050824406</v>
      </c>
      <c r="K51" s="295">
        <v>101553.0723949285</v>
      </c>
      <c r="L51" s="295">
        <v>16742.172143058659</v>
      </c>
      <c r="M51" s="295">
        <v>16742.172143058659</v>
      </c>
      <c r="N51" s="295">
        <f>N50</f>
        <v>12</v>
      </c>
      <c r="O51" s="295">
        <v>122.58619812460702</v>
      </c>
      <c r="P51" s="295">
        <v>122.58619812460702</v>
      </c>
      <c r="Q51" s="295">
        <v>122.58619812460702</v>
      </c>
      <c r="R51" s="295">
        <v>122.58619812460702</v>
      </c>
      <c r="S51" s="295">
        <v>122.58619812460702</v>
      </c>
      <c r="T51" s="295">
        <v>122.58619812460702</v>
      </c>
      <c r="U51" s="295">
        <v>110.88182392323212</v>
      </c>
      <c r="V51" s="295">
        <v>24.424235402535821</v>
      </c>
      <c r="W51" s="295">
        <v>2.2749145986172659</v>
      </c>
      <c r="X51" s="295">
        <v>2.2749145986172659</v>
      </c>
      <c r="Y51" s="411">
        <f>Y50</f>
        <v>0</v>
      </c>
      <c r="Z51" s="411">
        <f>Z50</f>
        <v>0</v>
      </c>
      <c r="AA51" s="411">
        <f t="shared" ref="AA51:AB51" si="18">AA50</f>
        <v>0.18740000000000001</v>
      </c>
      <c r="AB51" s="411">
        <f t="shared" si="18"/>
        <v>0.81259999999999999</v>
      </c>
      <c r="AC51" s="411">
        <f t="shared" ref="AC51:AL51" si="19">AC50</f>
        <v>0</v>
      </c>
      <c r="AD51" s="411">
        <f t="shared" si="19"/>
        <v>0</v>
      </c>
      <c r="AE51" s="411">
        <f t="shared" si="19"/>
        <v>0</v>
      </c>
      <c r="AF51" s="411">
        <f t="shared" si="19"/>
        <v>0</v>
      </c>
      <c r="AG51" s="411">
        <f t="shared" si="19"/>
        <v>0</v>
      </c>
      <c r="AH51" s="411">
        <f t="shared" si="19"/>
        <v>0</v>
      </c>
      <c r="AI51" s="411">
        <f t="shared" si="19"/>
        <v>0</v>
      </c>
      <c r="AJ51" s="411">
        <f t="shared" si="19"/>
        <v>0</v>
      </c>
      <c r="AK51" s="411">
        <f t="shared" si="19"/>
        <v>0</v>
      </c>
      <c r="AL51" s="411">
        <f t="shared" si="19"/>
        <v>0</v>
      </c>
      <c r="AM51" s="311"/>
    </row>
    <row r="52" spans="1:42" s="283" customFormat="1" ht="15" outlineLevel="1">
      <c r="A52" s="506"/>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6">
        <v>11</v>
      </c>
      <c r="B53" s="314" t="s">
        <v>21</v>
      </c>
      <c r="C53" s="291" t="s">
        <v>25</v>
      </c>
      <c r="D53" s="295">
        <v>163836.95383137657</v>
      </c>
      <c r="E53" s="295">
        <v>163836.95383137657</v>
      </c>
      <c r="F53" s="295">
        <v>163836.95383137657</v>
      </c>
      <c r="G53" s="295">
        <v>125336.25638833613</v>
      </c>
      <c r="H53" s="295">
        <v>125138.09391246214</v>
      </c>
      <c r="I53" s="295">
        <v>125138.09391246214</v>
      </c>
      <c r="J53" s="295">
        <v>22493.853249750799</v>
      </c>
      <c r="K53" s="295">
        <v>22493.853249750799</v>
      </c>
      <c r="L53" s="295">
        <v>22493.853249750799</v>
      </c>
      <c r="M53" s="295">
        <v>22493.853249750799</v>
      </c>
      <c r="N53" s="295">
        <v>12</v>
      </c>
      <c r="O53" s="295">
        <v>65.013861111802527</v>
      </c>
      <c r="P53" s="295">
        <v>65.013861111802527</v>
      </c>
      <c r="Q53" s="295">
        <v>65.013861111802527</v>
      </c>
      <c r="R53" s="295">
        <v>50.320415114091851</v>
      </c>
      <c r="S53" s="295">
        <v>50.249468401685334</v>
      </c>
      <c r="T53" s="295">
        <v>50.249468401685334</v>
      </c>
      <c r="U53" s="295">
        <v>7.5113921969429605</v>
      </c>
      <c r="V53" s="295">
        <v>7.5113921969429605</v>
      </c>
      <c r="W53" s="295">
        <v>7.5113921969429605</v>
      </c>
      <c r="X53" s="295">
        <v>7.5113921969429605</v>
      </c>
      <c r="Y53" s="410"/>
      <c r="Z53" s="410">
        <v>1</v>
      </c>
      <c r="AA53" s="415"/>
      <c r="AB53" s="415"/>
      <c r="AC53" s="415"/>
      <c r="AD53" s="415"/>
      <c r="AE53" s="415"/>
      <c r="AF53" s="415"/>
      <c r="AG53" s="415"/>
      <c r="AH53" s="415"/>
      <c r="AI53" s="415"/>
      <c r="AJ53" s="415"/>
      <c r="AK53" s="415"/>
      <c r="AL53" s="415"/>
      <c r="AM53" s="296">
        <f>SUM(Y53:AL53)</f>
        <v>1</v>
      </c>
    </row>
    <row r="54" spans="1:42" s="283" customFormat="1" ht="15" outlineLevel="1">
      <c r="A54" s="506"/>
      <c r="B54" s="315" t="s">
        <v>214</v>
      </c>
      <c r="C54" s="291" t="s">
        <v>163</v>
      </c>
      <c r="D54" s="295">
        <v>7380.6729033974589</v>
      </c>
      <c r="E54" s="295">
        <v>7380.6729033974589</v>
      </c>
      <c r="F54" s="295">
        <v>7380.6729033974589</v>
      </c>
      <c r="G54" s="295">
        <v>3949.8787931406569</v>
      </c>
      <c r="H54" s="295">
        <v>3949.8787931406569</v>
      </c>
      <c r="I54" s="295">
        <v>3949.8787931406569</v>
      </c>
      <c r="J54" s="295">
        <v>175.3189269204093</v>
      </c>
      <c r="K54" s="295">
        <v>175.3189269204093</v>
      </c>
      <c r="L54" s="295">
        <v>175.3189269204093</v>
      </c>
      <c r="M54" s="295">
        <v>175.3189269204093</v>
      </c>
      <c r="N54" s="295">
        <f>N53</f>
        <v>12</v>
      </c>
      <c r="O54" s="295">
        <v>2.7985870248913414</v>
      </c>
      <c r="P54" s="295">
        <v>2.7985870248913414</v>
      </c>
      <c r="Q54" s="295">
        <v>2.7985870248913414</v>
      </c>
      <c r="R54" s="295">
        <v>1.5623235923230379</v>
      </c>
      <c r="S54" s="295">
        <v>1.5623235923230379</v>
      </c>
      <c r="T54" s="295">
        <v>1.5623235923230379</v>
      </c>
      <c r="U54" s="295">
        <v>6.9129362492169819E-2</v>
      </c>
      <c r="V54" s="295">
        <v>6.9129362492169819E-2</v>
      </c>
      <c r="W54" s="295">
        <v>6.9129362492169819E-2</v>
      </c>
      <c r="X54" s="295">
        <v>6.9129362492169819E-2</v>
      </c>
      <c r="Y54" s="411">
        <f>Y53</f>
        <v>0</v>
      </c>
      <c r="Z54" s="411">
        <f>Z53</f>
        <v>1</v>
      </c>
      <c r="AA54" s="411">
        <f t="shared" ref="AA54:AB54" si="20">AA53</f>
        <v>0</v>
      </c>
      <c r="AB54" s="411">
        <f t="shared" si="20"/>
        <v>0</v>
      </c>
      <c r="AC54" s="411">
        <f t="shared" ref="AC54:AL54" si="21">AC53</f>
        <v>0</v>
      </c>
      <c r="AD54" s="411">
        <f t="shared" si="21"/>
        <v>0</v>
      </c>
      <c r="AE54" s="411">
        <f t="shared" si="21"/>
        <v>0</v>
      </c>
      <c r="AF54" s="411">
        <f t="shared" si="21"/>
        <v>0</v>
      </c>
      <c r="AG54" s="411">
        <f t="shared" si="21"/>
        <v>0</v>
      </c>
      <c r="AH54" s="411">
        <f t="shared" si="21"/>
        <v>0</v>
      </c>
      <c r="AI54" s="411">
        <f t="shared" si="21"/>
        <v>0</v>
      </c>
      <c r="AJ54" s="411">
        <f t="shared" si="21"/>
        <v>0</v>
      </c>
      <c r="AK54" s="411">
        <f t="shared" si="21"/>
        <v>0</v>
      </c>
      <c r="AL54" s="411">
        <f t="shared" si="21"/>
        <v>0</v>
      </c>
      <c r="AM54" s="311"/>
    </row>
    <row r="55" spans="1:42" s="283" customFormat="1" ht="15" outlineLevel="1">
      <c r="A55" s="506"/>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6">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0"/>
      <c r="Z56" s="410"/>
      <c r="AA56" s="415"/>
      <c r="AB56" s="415"/>
      <c r="AC56" s="415"/>
      <c r="AD56" s="415"/>
      <c r="AE56" s="415"/>
      <c r="AF56" s="415"/>
      <c r="AG56" s="415"/>
      <c r="AH56" s="415"/>
      <c r="AI56" s="415"/>
      <c r="AJ56" s="415"/>
      <c r="AK56" s="415"/>
      <c r="AL56" s="415"/>
      <c r="AM56" s="296">
        <f>SUM(Y56:AL56)</f>
        <v>0</v>
      </c>
    </row>
    <row r="57" spans="1:42" s="283" customFormat="1" ht="15" outlineLevel="1">
      <c r="A57" s="506"/>
      <c r="B57" s="315" t="s">
        <v>214</v>
      </c>
      <c r="C57" s="291" t="s">
        <v>163</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B57" si="22">AA56</f>
        <v>0</v>
      </c>
      <c r="AB57" s="411">
        <f t="shared" si="22"/>
        <v>0</v>
      </c>
      <c r="AC57" s="411">
        <f t="shared" ref="AC57:AL57" si="23">AC56</f>
        <v>0</v>
      </c>
      <c r="AD57" s="411">
        <f t="shared" si="23"/>
        <v>0</v>
      </c>
      <c r="AE57" s="411">
        <f t="shared" si="23"/>
        <v>0</v>
      </c>
      <c r="AF57" s="411">
        <f t="shared" si="23"/>
        <v>0</v>
      </c>
      <c r="AG57" s="411">
        <f t="shared" si="23"/>
        <v>0</v>
      </c>
      <c r="AH57" s="411">
        <f t="shared" si="23"/>
        <v>0</v>
      </c>
      <c r="AI57" s="411">
        <f t="shared" si="23"/>
        <v>0</v>
      </c>
      <c r="AJ57" s="411">
        <f t="shared" si="23"/>
        <v>0</v>
      </c>
      <c r="AK57" s="411">
        <f t="shared" si="23"/>
        <v>0</v>
      </c>
      <c r="AL57" s="411">
        <f t="shared" si="23"/>
        <v>0</v>
      </c>
      <c r="AM57" s="311"/>
    </row>
    <row r="58" spans="1:42" s="283" customFormat="1" ht="15" outlineLevel="1">
      <c r="A58" s="506"/>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6">
        <v>13</v>
      </c>
      <c r="B59" s="314" t="s">
        <v>24</v>
      </c>
      <c r="C59" s="291" t="s">
        <v>25</v>
      </c>
      <c r="D59" s="295"/>
      <c r="E59" s="295"/>
      <c r="F59" s="295"/>
      <c r="G59" s="295"/>
      <c r="H59" s="295"/>
      <c r="I59" s="295"/>
      <c r="J59" s="295"/>
      <c r="K59" s="295"/>
      <c r="L59" s="295"/>
      <c r="M59" s="295"/>
      <c r="N59" s="295">
        <v>12</v>
      </c>
      <c r="O59" s="295"/>
      <c r="P59" s="295"/>
      <c r="Q59" s="295"/>
      <c r="R59" s="295"/>
      <c r="S59" s="295"/>
      <c r="T59" s="295"/>
      <c r="U59" s="295"/>
      <c r="V59" s="295"/>
      <c r="W59" s="295"/>
      <c r="X59" s="295"/>
      <c r="Y59" s="410"/>
      <c r="Z59" s="415"/>
      <c r="AA59" s="415"/>
      <c r="AB59" s="415"/>
      <c r="AC59" s="415"/>
      <c r="AD59" s="415"/>
      <c r="AE59" s="415"/>
      <c r="AF59" s="415"/>
      <c r="AG59" s="415"/>
      <c r="AH59" s="415"/>
      <c r="AI59" s="415"/>
      <c r="AJ59" s="415"/>
      <c r="AK59" s="415"/>
      <c r="AL59" s="415"/>
      <c r="AM59" s="296">
        <f>SUM(Y59:AL59)</f>
        <v>0</v>
      </c>
    </row>
    <row r="60" spans="1:42" s="283" customFormat="1" ht="15" outlineLevel="1">
      <c r="A60" s="506"/>
      <c r="B60" s="315" t="s">
        <v>214</v>
      </c>
      <c r="C60" s="291" t="s">
        <v>163</v>
      </c>
      <c r="D60" s="295"/>
      <c r="E60" s="295"/>
      <c r="F60" s="295"/>
      <c r="G60" s="295"/>
      <c r="H60" s="295"/>
      <c r="I60" s="295"/>
      <c r="J60" s="295"/>
      <c r="K60" s="295"/>
      <c r="L60" s="295"/>
      <c r="M60" s="295"/>
      <c r="N60" s="295">
        <f>N59</f>
        <v>12</v>
      </c>
      <c r="O60" s="295"/>
      <c r="P60" s="295"/>
      <c r="Q60" s="295"/>
      <c r="R60" s="295"/>
      <c r="S60" s="295"/>
      <c r="T60" s="295"/>
      <c r="U60" s="295"/>
      <c r="V60" s="295"/>
      <c r="W60" s="295"/>
      <c r="X60" s="295"/>
      <c r="Y60" s="411">
        <f>Y59</f>
        <v>0</v>
      </c>
      <c r="Z60" s="411">
        <f>Z59</f>
        <v>0</v>
      </c>
      <c r="AA60" s="411">
        <f t="shared" ref="AA60:AB60" si="24">AA59</f>
        <v>0</v>
      </c>
      <c r="AB60" s="411">
        <f t="shared" si="24"/>
        <v>0</v>
      </c>
      <c r="AC60" s="411">
        <f t="shared" ref="AC60:AL60" si="25">AC59</f>
        <v>0</v>
      </c>
      <c r="AD60" s="411">
        <f t="shared" si="25"/>
        <v>0</v>
      </c>
      <c r="AE60" s="411">
        <f t="shared" si="25"/>
        <v>0</v>
      </c>
      <c r="AF60" s="411">
        <f t="shared" si="25"/>
        <v>0</v>
      </c>
      <c r="AG60" s="411">
        <f t="shared" si="25"/>
        <v>0</v>
      </c>
      <c r="AH60" s="411">
        <f t="shared" si="25"/>
        <v>0</v>
      </c>
      <c r="AI60" s="411">
        <f t="shared" si="25"/>
        <v>0</v>
      </c>
      <c r="AJ60" s="411">
        <f t="shared" si="25"/>
        <v>0</v>
      </c>
      <c r="AK60" s="411">
        <f t="shared" si="25"/>
        <v>0</v>
      </c>
      <c r="AL60" s="411">
        <f t="shared" si="25"/>
        <v>0</v>
      </c>
      <c r="AM60" s="311"/>
    </row>
    <row r="61" spans="1:42" s="283" customFormat="1" ht="15" outlineLevel="1">
      <c r="A61" s="506"/>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6">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0"/>
      <c r="Z62" s="415"/>
      <c r="AA62" s="415"/>
      <c r="AB62" s="415"/>
      <c r="AC62" s="415"/>
      <c r="AD62" s="415"/>
      <c r="AE62" s="415"/>
      <c r="AF62" s="415"/>
      <c r="AG62" s="415"/>
      <c r="AH62" s="415"/>
      <c r="AI62" s="415"/>
      <c r="AJ62" s="415"/>
      <c r="AK62" s="415"/>
      <c r="AL62" s="415"/>
      <c r="AM62" s="296">
        <f>SUM(Y62:AL62)</f>
        <v>0</v>
      </c>
    </row>
    <row r="63" spans="1:42" s="283" customFormat="1" ht="15" outlineLevel="1">
      <c r="A63" s="506"/>
      <c r="B63" s="315" t="s">
        <v>214</v>
      </c>
      <c r="C63" s="291" t="s">
        <v>163</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B63" si="26">AA62</f>
        <v>0</v>
      </c>
      <c r="AB63" s="411">
        <f t="shared" si="26"/>
        <v>0</v>
      </c>
      <c r="AC63" s="411">
        <f t="shared" ref="AC63:AL63" si="27">AC62</f>
        <v>0</v>
      </c>
      <c r="AD63" s="411">
        <f t="shared" si="27"/>
        <v>0</v>
      </c>
      <c r="AE63" s="411">
        <f t="shared" si="27"/>
        <v>0</v>
      </c>
      <c r="AF63" s="411">
        <f t="shared" si="27"/>
        <v>0</v>
      </c>
      <c r="AG63" s="411">
        <f t="shared" si="27"/>
        <v>0</v>
      </c>
      <c r="AH63" s="411">
        <f t="shared" si="27"/>
        <v>0</v>
      </c>
      <c r="AI63" s="411">
        <f t="shared" si="27"/>
        <v>0</v>
      </c>
      <c r="AJ63" s="411">
        <f t="shared" si="27"/>
        <v>0</v>
      </c>
      <c r="AK63" s="411">
        <f t="shared" si="27"/>
        <v>0</v>
      </c>
      <c r="AL63" s="411">
        <f t="shared" si="27"/>
        <v>0</v>
      </c>
      <c r="AM63" s="311"/>
    </row>
    <row r="64" spans="1:42" s="283" customFormat="1" ht="15" outlineLevel="1">
      <c r="A64" s="506"/>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6">
        <v>15</v>
      </c>
      <c r="B65" s="314" t="s">
        <v>486</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6"/>
      <c r="B66" s="315" t="s">
        <v>214</v>
      </c>
      <c r="C66" s="291" t="s">
        <v>163</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B66" si="28">AA65</f>
        <v>0</v>
      </c>
      <c r="AB66" s="411">
        <f t="shared" si="28"/>
        <v>0</v>
      </c>
      <c r="AC66" s="411">
        <f t="shared" ref="AC66:AL66" si="29">AC65</f>
        <v>0</v>
      </c>
      <c r="AD66" s="411">
        <f t="shared" si="29"/>
        <v>0</v>
      </c>
      <c r="AE66" s="411">
        <f t="shared" si="29"/>
        <v>0</v>
      </c>
      <c r="AF66" s="411">
        <f t="shared" si="29"/>
        <v>0</v>
      </c>
      <c r="AG66" s="411">
        <f t="shared" si="29"/>
        <v>0</v>
      </c>
      <c r="AH66" s="411">
        <f t="shared" si="29"/>
        <v>0</v>
      </c>
      <c r="AI66" s="411">
        <f t="shared" si="29"/>
        <v>0</v>
      </c>
      <c r="AJ66" s="411">
        <f t="shared" si="29"/>
        <v>0</v>
      </c>
      <c r="AK66" s="411">
        <f t="shared" si="29"/>
        <v>0</v>
      </c>
      <c r="AL66" s="411">
        <f t="shared" si="29"/>
        <v>0</v>
      </c>
      <c r="AM66" s="311"/>
    </row>
    <row r="67" spans="1:39" s="283" customFormat="1" ht="15" outlineLevel="1">
      <c r="A67" s="506"/>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30" outlineLevel="1">
      <c r="A68" s="506">
        <v>16</v>
      </c>
      <c r="B68" s="314" t="s">
        <v>487</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6"/>
      <c r="B69" s="315" t="s">
        <v>214</v>
      </c>
      <c r="C69" s="291" t="s">
        <v>163</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B69" si="30">AA68</f>
        <v>0</v>
      </c>
      <c r="AB69" s="411">
        <f t="shared" si="30"/>
        <v>0</v>
      </c>
      <c r="AC69" s="411">
        <f t="shared" ref="AC69:AL69" si="31">AC68</f>
        <v>0</v>
      </c>
      <c r="AD69" s="411">
        <f t="shared" si="31"/>
        <v>0</v>
      </c>
      <c r="AE69" s="411">
        <f t="shared" si="31"/>
        <v>0</v>
      </c>
      <c r="AF69" s="411">
        <f t="shared" si="31"/>
        <v>0</v>
      </c>
      <c r="AG69" s="411">
        <f t="shared" si="31"/>
        <v>0</v>
      </c>
      <c r="AH69" s="411">
        <f t="shared" si="31"/>
        <v>0</v>
      </c>
      <c r="AI69" s="411">
        <f t="shared" si="31"/>
        <v>0</v>
      </c>
      <c r="AJ69" s="411">
        <f t="shared" si="31"/>
        <v>0</v>
      </c>
      <c r="AK69" s="411">
        <f t="shared" si="31"/>
        <v>0</v>
      </c>
      <c r="AL69" s="411">
        <f t="shared" si="31"/>
        <v>0</v>
      </c>
      <c r="AM69" s="311"/>
    </row>
    <row r="70" spans="1:39" s="283" customFormat="1" ht="15" outlineLevel="1">
      <c r="A70" s="506"/>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6">
        <v>17</v>
      </c>
      <c r="B71" s="314" t="s">
        <v>9</v>
      </c>
      <c r="C71" s="291" t="s">
        <v>25</v>
      </c>
      <c r="D71" s="295">
        <v>1421.421</v>
      </c>
      <c r="E71" s="295">
        <v>0</v>
      </c>
      <c r="F71" s="295">
        <v>0</v>
      </c>
      <c r="G71" s="295">
        <v>0</v>
      </c>
      <c r="H71" s="295">
        <v>0</v>
      </c>
      <c r="I71" s="295">
        <v>0</v>
      </c>
      <c r="J71" s="295">
        <v>0</v>
      </c>
      <c r="K71" s="295">
        <v>0</v>
      </c>
      <c r="L71" s="295">
        <v>0</v>
      </c>
      <c r="M71" s="295">
        <v>0</v>
      </c>
      <c r="N71" s="291"/>
      <c r="O71" s="295">
        <v>36.406599999999997</v>
      </c>
      <c r="P71" s="295">
        <v>0</v>
      </c>
      <c r="Q71" s="295">
        <v>0</v>
      </c>
      <c r="R71" s="295">
        <v>0</v>
      </c>
      <c r="S71" s="295">
        <v>0</v>
      </c>
      <c r="T71" s="295">
        <v>0</v>
      </c>
      <c r="U71" s="295">
        <v>0</v>
      </c>
      <c r="V71" s="295">
        <v>0</v>
      </c>
      <c r="W71" s="295">
        <v>0</v>
      </c>
      <c r="X71" s="295">
        <v>0</v>
      </c>
      <c r="Y71" s="415"/>
      <c r="Z71" s="415"/>
      <c r="AA71" s="415"/>
      <c r="AB71" s="415"/>
      <c r="AC71" s="415"/>
      <c r="AD71" s="415"/>
      <c r="AE71" s="415"/>
      <c r="AF71" s="415"/>
      <c r="AG71" s="415"/>
      <c r="AH71" s="415"/>
      <c r="AI71" s="415"/>
      <c r="AJ71" s="415"/>
      <c r="AK71" s="415"/>
      <c r="AL71" s="415"/>
      <c r="AM71" s="296">
        <f>SUM(Y71:AL71)</f>
        <v>0</v>
      </c>
    </row>
    <row r="72" spans="1:39" s="283" customFormat="1" ht="15" outlineLevel="1">
      <c r="A72" s="506"/>
      <c r="B72" s="315" t="s">
        <v>214</v>
      </c>
      <c r="C72" s="291" t="s">
        <v>163</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B72" si="32">AA71</f>
        <v>0</v>
      </c>
      <c r="AB72" s="411">
        <f t="shared" si="32"/>
        <v>0</v>
      </c>
      <c r="AC72" s="411">
        <f t="shared" ref="AC72:AL72" si="33">AC71</f>
        <v>0</v>
      </c>
      <c r="AD72" s="411">
        <f t="shared" si="33"/>
        <v>0</v>
      </c>
      <c r="AE72" s="411">
        <f t="shared" si="33"/>
        <v>0</v>
      </c>
      <c r="AF72" s="411">
        <f t="shared" si="33"/>
        <v>0</v>
      </c>
      <c r="AG72" s="411">
        <f t="shared" si="33"/>
        <v>0</v>
      </c>
      <c r="AH72" s="411">
        <f t="shared" si="33"/>
        <v>0</v>
      </c>
      <c r="AI72" s="411">
        <f t="shared" si="33"/>
        <v>0</v>
      </c>
      <c r="AJ72" s="411">
        <f t="shared" si="33"/>
        <v>0</v>
      </c>
      <c r="AK72" s="411">
        <f t="shared" si="33"/>
        <v>0</v>
      </c>
      <c r="AL72" s="411">
        <f t="shared" si="33"/>
        <v>0</v>
      </c>
      <c r="AM72" s="311"/>
    </row>
    <row r="73" spans="1:39" s="283" customFormat="1" ht="15" outlineLevel="1">
      <c r="A73" s="506"/>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75" outlineLevel="1">
      <c r="A74" s="507"/>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6">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6"/>
      <c r="B76" s="315" t="s">
        <v>214</v>
      </c>
      <c r="C76" s="291" t="s">
        <v>163</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B76" si="34">AA75</f>
        <v>0</v>
      </c>
      <c r="AB76" s="411">
        <f t="shared" si="34"/>
        <v>0</v>
      </c>
      <c r="AC76" s="411">
        <f t="shared" ref="AC76:AL76" si="35">AC75</f>
        <v>0</v>
      </c>
      <c r="AD76" s="411">
        <f t="shared" si="35"/>
        <v>0</v>
      </c>
      <c r="AE76" s="411">
        <f t="shared" si="35"/>
        <v>0</v>
      </c>
      <c r="AF76" s="411">
        <f t="shared" si="35"/>
        <v>0</v>
      </c>
      <c r="AG76" s="411">
        <f t="shared" si="35"/>
        <v>0</v>
      </c>
      <c r="AH76" s="411">
        <f t="shared" si="35"/>
        <v>0</v>
      </c>
      <c r="AI76" s="411">
        <f t="shared" si="35"/>
        <v>0</v>
      </c>
      <c r="AJ76" s="411">
        <f t="shared" si="35"/>
        <v>0</v>
      </c>
      <c r="AK76" s="411">
        <f t="shared" si="35"/>
        <v>0</v>
      </c>
      <c r="AL76" s="411">
        <f t="shared" si="35"/>
        <v>0</v>
      </c>
      <c r="AM76" s="297"/>
    </row>
    <row r="77" spans="1:39" s="309" customFormat="1" ht="15" outlineLevel="1">
      <c r="A77" s="509"/>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6">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6"/>
      <c r="B79" s="315" t="s">
        <v>214</v>
      </c>
      <c r="C79" s="291" t="s">
        <v>163</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B79" si="36">AA78</f>
        <v>0</v>
      </c>
      <c r="AB79" s="411">
        <f t="shared" si="36"/>
        <v>0</v>
      </c>
      <c r="AC79" s="411">
        <f t="shared" ref="AC79:AL79" si="37">AC78</f>
        <v>0</v>
      </c>
      <c r="AD79" s="411">
        <f t="shared" si="37"/>
        <v>0</v>
      </c>
      <c r="AE79" s="411">
        <f t="shared" si="37"/>
        <v>0</v>
      </c>
      <c r="AF79" s="411">
        <f t="shared" si="37"/>
        <v>0</v>
      </c>
      <c r="AG79" s="411">
        <f t="shared" si="37"/>
        <v>0</v>
      </c>
      <c r="AH79" s="411">
        <f t="shared" si="37"/>
        <v>0</v>
      </c>
      <c r="AI79" s="411">
        <f t="shared" si="37"/>
        <v>0</v>
      </c>
      <c r="AJ79" s="411">
        <f t="shared" si="37"/>
        <v>0</v>
      </c>
      <c r="AK79" s="411">
        <f t="shared" si="37"/>
        <v>0</v>
      </c>
      <c r="AL79" s="411">
        <f t="shared" si="37"/>
        <v>0</v>
      </c>
      <c r="AM79" s="297"/>
    </row>
    <row r="80" spans="1:39" s="283" customFormat="1" ht="15" outlineLevel="1">
      <c r="A80" s="506"/>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6">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6"/>
      <c r="B82" s="315" t="s">
        <v>214</v>
      </c>
      <c r="C82" s="291" t="s">
        <v>163</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B82" si="38">AA81</f>
        <v>0</v>
      </c>
      <c r="AB82" s="411">
        <f t="shared" si="38"/>
        <v>0</v>
      </c>
      <c r="AC82" s="411">
        <f t="shared" ref="AC82:AL82" si="39">AC81</f>
        <v>0</v>
      </c>
      <c r="AD82" s="411">
        <f t="shared" si="39"/>
        <v>0</v>
      </c>
      <c r="AE82" s="411">
        <f t="shared" si="39"/>
        <v>0</v>
      </c>
      <c r="AF82" s="411">
        <f t="shared" si="39"/>
        <v>0</v>
      </c>
      <c r="AG82" s="411">
        <f t="shared" si="39"/>
        <v>0</v>
      </c>
      <c r="AH82" s="411">
        <f t="shared" si="39"/>
        <v>0</v>
      </c>
      <c r="AI82" s="411">
        <f t="shared" si="39"/>
        <v>0</v>
      </c>
      <c r="AJ82" s="411">
        <f t="shared" si="39"/>
        <v>0</v>
      </c>
      <c r="AK82" s="411">
        <f t="shared" si="39"/>
        <v>0</v>
      </c>
      <c r="AL82" s="411">
        <f t="shared" si="39"/>
        <v>0</v>
      </c>
      <c r="AM82" s="306"/>
    </row>
    <row r="83" spans="1:39" s="283" customFormat="1" ht="15" outlineLevel="1">
      <c r="A83" s="506"/>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6">
        <v>21</v>
      </c>
      <c r="B84" s="315" t="s">
        <v>22</v>
      </c>
      <c r="C84" s="291" t="s">
        <v>25</v>
      </c>
      <c r="D84" s="295">
        <v>261784.30353803374</v>
      </c>
      <c r="E84" s="295">
        <v>261784.30353803374</v>
      </c>
      <c r="F84" s="295">
        <v>261784.30353803374</v>
      </c>
      <c r="G84" s="295">
        <v>261784.30353803374</v>
      </c>
      <c r="H84" s="295">
        <v>261784.30353803374</v>
      </c>
      <c r="I84" s="295">
        <v>261784.30353803374</v>
      </c>
      <c r="J84" s="295">
        <v>261784.30353803374</v>
      </c>
      <c r="K84" s="295">
        <v>261784.30353803374</v>
      </c>
      <c r="L84" s="295">
        <v>261784.30353803374</v>
      </c>
      <c r="M84" s="295">
        <v>261784.30353803374</v>
      </c>
      <c r="N84" s="295">
        <v>12</v>
      </c>
      <c r="O84" s="295">
        <v>46.936703384647501</v>
      </c>
      <c r="P84" s="295">
        <v>46.936703384647501</v>
      </c>
      <c r="Q84" s="295">
        <v>46.936703384647501</v>
      </c>
      <c r="R84" s="295">
        <v>46.936703384647501</v>
      </c>
      <c r="S84" s="295">
        <v>46.936703384647501</v>
      </c>
      <c r="T84" s="295">
        <v>46.936703384647501</v>
      </c>
      <c r="U84" s="295">
        <v>46.936703384647501</v>
      </c>
      <c r="V84" s="295">
        <v>46.936703384647501</v>
      </c>
      <c r="W84" s="295">
        <v>46.936703384647501</v>
      </c>
      <c r="X84" s="295">
        <v>46.936703384647501</v>
      </c>
      <c r="Y84" s="410"/>
      <c r="Z84" s="415"/>
      <c r="AA84" s="415">
        <v>0.18740000000000001</v>
      </c>
      <c r="AB84" s="415">
        <v>0.81259999999999999</v>
      </c>
      <c r="AC84" s="415"/>
      <c r="AD84" s="415"/>
      <c r="AE84" s="415"/>
      <c r="AF84" s="415"/>
      <c r="AG84" s="415"/>
      <c r="AH84" s="415"/>
      <c r="AI84" s="415"/>
      <c r="AJ84" s="415"/>
      <c r="AK84" s="415"/>
      <c r="AL84" s="415"/>
      <c r="AM84" s="296">
        <f>SUM(Y84:AL84)</f>
        <v>1</v>
      </c>
    </row>
    <row r="85" spans="1:39" s="283" customFormat="1" ht="15" outlineLevel="1">
      <c r="A85" s="506"/>
      <c r="B85" s="315" t="s">
        <v>214</v>
      </c>
      <c r="C85" s="291" t="s">
        <v>163</v>
      </c>
      <c r="D85" s="295"/>
      <c r="E85" s="295"/>
      <c r="F85" s="295"/>
      <c r="G85" s="295"/>
      <c r="H85" s="295"/>
      <c r="I85" s="295"/>
      <c r="J85" s="295"/>
      <c r="K85" s="295"/>
      <c r="L85" s="295"/>
      <c r="M85" s="295"/>
      <c r="N85" s="295">
        <f>N84</f>
        <v>12</v>
      </c>
      <c r="O85" s="295"/>
      <c r="P85" s="295"/>
      <c r="Q85" s="295"/>
      <c r="R85" s="295"/>
      <c r="S85" s="295"/>
      <c r="T85" s="295"/>
      <c r="U85" s="295"/>
      <c r="V85" s="295"/>
      <c r="W85" s="295"/>
      <c r="X85" s="295"/>
      <c r="Y85" s="411">
        <f>Y84</f>
        <v>0</v>
      </c>
      <c r="Z85" s="411">
        <f>Z84</f>
        <v>0</v>
      </c>
      <c r="AA85" s="411">
        <f t="shared" ref="AA85:AB85" si="40">AA84</f>
        <v>0.18740000000000001</v>
      </c>
      <c r="AB85" s="411">
        <f t="shared" si="40"/>
        <v>0.81259999999999999</v>
      </c>
      <c r="AC85" s="411">
        <f t="shared" ref="AC85:AL85" si="41">AC84</f>
        <v>0</v>
      </c>
      <c r="AD85" s="411">
        <f t="shared" si="41"/>
        <v>0</v>
      </c>
      <c r="AE85" s="411">
        <f t="shared" si="41"/>
        <v>0</v>
      </c>
      <c r="AF85" s="411">
        <f t="shared" si="41"/>
        <v>0</v>
      </c>
      <c r="AG85" s="411">
        <f t="shared" si="41"/>
        <v>0</v>
      </c>
      <c r="AH85" s="411">
        <f t="shared" si="41"/>
        <v>0</v>
      </c>
      <c r="AI85" s="411">
        <f t="shared" si="41"/>
        <v>0</v>
      </c>
      <c r="AJ85" s="411">
        <f t="shared" si="41"/>
        <v>0</v>
      </c>
      <c r="AK85" s="411">
        <f t="shared" si="41"/>
        <v>0</v>
      </c>
      <c r="AL85" s="411">
        <f t="shared" si="41"/>
        <v>0</v>
      </c>
      <c r="AM85" s="297"/>
    </row>
    <row r="86" spans="1:39" s="283" customFormat="1" ht="15" outlineLevel="1">
      <c r="A86" s="506"/>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6">
        <v>22</v>
      </c>
      <c r="B87" s="315" t="s">
        <v>9</v>
      </c>
      <c r="C87" s="291" t="s">
        <v>25</v>
      </c>
      <c r="D87" s="295">
        <v>116796.5</v>
      </c>
      <c r="E87" s="295">
        <v>0</v>
      </c>
      <c r="F87" s="295">
        <v>0</v>
      </c>
      <c r="G87" s="295">
        <v>0</v>
      </c>
      <c r="H87" s="295">
        <v>0</v>
      </c>
      <c r="I87" s="295">
        <v>0</v>
      </c>
      <c r="J87" s="295">
        <v>0</v>
      </c>
      <c r="K87" s="295">
        <v>0</v>
      </c>
      <c r="L87" s="295">
        <v>0</v>
      </c>
      <c r="M87" s="295">
        <v>0</v>
      </c>
      <c r="N87" s="291"/>
      <c r="O87" s="295">
        <v>1989.7560000000001</v>
      </c>
      <c r="P87" s="295">
        <v>0</v>
      </c>
      <c r="Q87" s="295">
        <v>0</v>
      </c>
      <c r="R87" s="295">
        <v>0</v>
      </c>
      <c r="S87" s="295">
        <v>0</v>
      </c>
      <c r="T87" s="295">
        <v>0</v>
      </c>
      <c r="U87" s="295">
        <v>0</v>
      </c>
      <c r="V87" s="295">
        <v>0</v>
      </c>
      <c r="W87" s="295">
        <v>0</v>
      </c>
      <c r="X87" s="295">
        <v>0</v>
      </c>
      <c r="Y87" s="410"/>
      <c r="Z87" s="410"/>
      <c r="AA87" s="410"/>
      <c r="AB87" s="410"/>
      <c r="AC87" s="415"/>
      <c r="AD87" s="415"/>
      <c r="AE87" s="415"/>
      <c r="AF87" s="415"/>
      <c r="AG87" s="415"/>
      <c r="AH87" s="415"/>
      <c r="AI87" s="415"/>
      <c r="AJ87" s="415"/>
      <c r="AK87" s="415"/>
      <c r="AL87" s="415"/>
      <c r="AM87" s="296">
        <f>SUM(Y87:AL87)</f>
        <v>0</v>
      </c>
    </row>
    <row r="88" spans="1:39" s="283" customFormat="1" ht="15" outlineLevel="1">
      <c r="A88" s="506"/>
      <c r="B88" s="315" t="s">
        <v>214</v>
      </c>
      <c r="C88" s="291" t="s">
        <v>163</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B88" si="42">AA87</f>
        <v>0</v>
      </c>
      <c r="AB88" s="411">
        <f t="shared" si="42"/>
        <v>0</v>
      </c>
      <c r="AC88" s="411">
        <f t="shared" ref="AC88:AL88" si="43">AC87</f>
        <v>0</v>
      </c>
      <c r="AD88" s="411">
        <f t="shared" si="43"/>
        <v>0</v>
      </c>
      <c r="AE88" s="411">
        <f t="shared" si="43"/>
        <v>0</v>
      </c>
      <c r="AF88" s="411">
        <f t="shared" si="43"/>
        <v>0</v>
      </c>
      <c r="AG88" s="411">
        <f t="shared" si="43"/>
        <v>0</v>
      </c>
      <c r="AH88" s="411">
        <f t="shared" si="43"/>
        <v>0</v>
      </c>
      <c r="AI88" s="411">
        <f t="shared" si="43"/>
        <v>0</v>
      </c>
      <c r="AJ88" s="411">
        <f t="shared" si="43"/>
        <v>0</v>
      </c>
      <c r="AK88" s="411">
        <f t="shared" si="43"/>
        <v>0</v>
      </c>
      <c r="AL88" s="411">
        <f t="shared" si="43"/>
        <v>0</v>
      </c>
      <c r="AM88" s="306"/>
    </row>
    <row r="89" spans="1:39" s="283" customFormat="1" ht="15" outlineLevel="1">
      <c r="A89" s="506"/>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75" outlineLevel="1">
      <c r="A90" s="507"/>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6">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v>1</v>
      </c>
      <c r="Z91" s="410"/>
      <c r="AA91" s="410"/>
      <c r="AB91" s="410"/>
      <c r="AC91" s="410"/>
      <c r="AD91" s="410"/>
      <c r="AE91" s="410"/>
      <c r="AF91" s="410"/>
      <c r="AG91" s="410"/>
      <c r="AH91" s="410"/>
      <c r="AI91" s="410"/>
      <c r="AJ91" s="410"/>
      <c r="AK91" s="410"/>
      <c r="AL91" s="410"/>
      <c r="AM91" s="296">
        <f>SUM(Y91:AL91)</f>
        <v>1</v>
      </c>
    </row>
    <row r="92" spans="1:39" s="283" customFormat="1" ht="15" outlineLevel="1">
      <c r="A92" s="506"/>
      <c r="B92" s="315" t="s">
        <v>214</v>
      </c>
      <c r="C92" s="291" t="s">
        <v>163</v>
      </c>
      <c r="D92" s="295"/>
      <c r="E92" s="295"/>
      <c r="F92" s="295"/>
      <c r="G92" s="295"/>
      <c r="H92" s="295"/>
      <c r="I92" s="295"/>
      <c r="J92" s="295"/>
      <c r="K92" s="295"/>
      <c r="L92" s="295"/>
      <c r="M92" s="295"/>
      <c r="N92" s="468"/>
      <c r="O92" s="295"/>
      <c r="P92" s="295"/>
      <c r="Q92" s="295"/>
      <c r="R92" s="295"/>
      <c r="S92" s="295"/>
      <c r="T92" s="295"/>
      <c r="U92" s="295"/>
      <c r="V92" s="295"/>
      <c r="W92" s="295"/>
      <c r="X92" s="295"/>
      <c r="Y92" s="411">
        <f>Y91</f>
        <v>1</v>
      </c>
      <c r="Z92" s="411">
        <f>Z91</f>
        <v>0</v>
      </c>
      <c r="AA92" s="411">
        <f t="shared" ref="AA92:AB92" si="44">AA91</f>
        <v>0</v>
      </c>
      <c r="AB92" s="411">
        <f t="shared" si="44"/>
        <v>0</v>
      </c>
      <c r="AC92" s="411">
        <f t="shared" ref="AC92:AL92" si="45">AC91</f>
        <v>0</v>
      </c>
      <c r="AD92" s="411">
        <f t="shared" si="45"/>
        <v>0</v>
      </c>
      <c r="AE92" s="411">
        <f t="shared" si="45"/>
        <v>0</v>
      </c>
      <c r="AF92" s="411">
        <f t="shared" si="45"/>
        <v>0</v>
      </c>
      <c r="AG92" s="411">
        <f t="shared" si="45"/>
        <v>0</v>
      </c>
      <c r="AH92" s="411">
        <f t="shared" si="45"/>
        <v>0</v>
      </c>
      <c r="AI92" s="411">
        <f t="shared" si="45"/>
        <v>0</v>
      </c>
      <c r="AJ92" s="411">
        <f t="shared" si="45"/>
        <v>0</v>
      </c>
      <c r="AK92" s="411">
        <f t="shared" si="45"/>
        <v>0</v>
      </c>
      <c r="AL92" s="411">
        <f t="shared" si="45"/>
        <v>0</v>
      </c>
      <c r="AM92" s="297"/>
    </row>
    <row r="93" spans="1:39" s="283" customFormat="1" ht="15" outlineLevel="1">
      <c r="A93" s="506"/>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75" outlineLevel="1">
      <c r="A94" s="507"/>
      <c r="B94" s="288" t="s">
        <v>488</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6">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6"/>
      <c r="B96" s="315" t="s">
        <v>214</v>
      </c>
      <c r="C96" s="291" t="s">
        <v>163</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B96" si="46">AA95</f>
        <v>0</v>
      </c>
      <c r="AB96" s="411">
        <f t="shared" si="46"/>
        <v>0</v>
      </c>
      <c r="AC96" s="411">
        <f t="shared" ref="AC96:AL96" si="47">AC95</f>
        <v>0</v>
      </c>
      <c r="AD96" s="411">
        <f t="shared" si="47"/>
        <v>0</v>
      </c>
      <c r="AE96" s="411">
        <f t="shared" si="47"/>
        <v>0</v>
      </c>
      <c r="AF96" s="411">
        <f t="shared" si="47"/>
        <v>0</v>
      </c>
      <c r="AG96" s="411">
        <f t="shared" si="47"/>
        <v>0</v>
      </c>
      <c r="AH96" s="411">
        <f t="shared" si="47"/>
        <v>0</v>
      </c>
      <c r="AI96" s="411">
        <f t="shared" si="47"/>
        <v>0</v>
      </c>
      <c r="AJ96" s="411">
        <f t="shared" si="47"/>
        <v>0</v>
      </c>
      <c r="AK96" s="411">
        <f t="shared" si="47"/>
        <v>0</v>
      </c>
      <c r="AL96" s="411">
        <f t="shared" si="47"/>
        <v>0</v>
      </c>
      <c r="AM96" s="297"/>
    </row>
    <row r="97" spans="1:39" s="283" customFormat="1" ht="15" outlineLevel="1">
      <c r="A97" s="506"/>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6">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6"/>
      <c r="B99" s="315" t="s">
        <v>214</v>
      </c>
      <c r="C99" s="291" t="s">
        <v>163</v>
      </c>
      <c r="D99" s="295"/>
      <c r="E99" s="295"/>
      <c r="F99" s="295"/>
      <c r="G99" s="295"/>
      <c r="H99" s="295"/>
      <c r="I99" s="295"/>
      <c r="J99" s="295"/>
      <c r="K99" s="295"/>
      <c r="L99" s="295"/>
      <c r="M99" s="295"/>
      <c r="N99" s="295">
        <f>N98</f>
        <v>0</v>
      </c>
      <c r="O99" s="295"/>
      <c r="P99" s="295"/>
      <c r="Q99" s="295"/>
      <c r="R99" s="295"/>
      <c r="S99" s="295"/>
      <c r="T99" s="295"/>
      <c r="U99" s="295"/>
      <c r="V99" s="295"/>
      <c r="W99" s="295"/>
      <c r="X99" s="295"/>
      <c r="Y99" s="411">
        <f>Y98</f>
        <v>0</v>
      </c>
      <c r="Z99" s="411">
        <f>Z98</f>
        <v>0</v>
      </c>
      <c r="AA99" s="411">
        <f t="shared" ref="AA99:AB99" si="48">AA98</f>
        <v>0</v>
      </c>
      <c r="AB99" s="411">
        <f t="shared" si="48"/>
        <v>0</v>
      </c>
      <c r="AC99" s="411">
        <f t="shared" ref="AC99:AL99" si="49">AC98</f>
        <v>0</v>
      </c>
      <c r="AD99" s="411">
        <f t="shared" si="49"/>
        <v>0</v>
      </c>
      <c r="AE99" s="411">
        <f t="shared" si="49"/>
        <v>0</v>
      </c>
      <c r="AF99" s="411">
        <f t="shared" si="49"/>
        <v>0</v>
      </c>
      <c r="AG99" s="411">
        <f t="shared" si="49"/>
        <v>0</v>
      </c>
      <c r="AH99" s="411">
        <f t="shared" si="49"/>
        <v>0</v>
      </c>
      <c r="AI99" s="411">
        <f t="shared" si="49"/>
        <v>0</v>
      </c>
      <c r="AJ99" s="411">
        <f t="shared" si="49"/>
        <v>0</v>
      </c>
      <c r="AK99" s="411">
        <f t="shared" si="49"/>
        <v>0</v>
      </c>
      <c r="AL99" s="411">
        <f t="shared" si="49"/>
        <v>0</v>
      </c>
      <c r="AM99" s="311"/>
    </row>
    <row r="100" spans="1:39" s="283" customFormat="1" ht="15" outlineLevel="1">
      <c r="A100" s="506"/>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75" outlineLevel="1">
      <c r="A101" s="507"/>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6">
        <v>26</v>
      </c>
      <c r="B102" s="321" t="s">
        <v>16</v>
      </c>
      <c r="C102" s="291" t="s">
        <v>25</v>
      </c>
      <c r="D102" s="295">
        <v>3423066.6961147799</v>
      </c>
      <c r="E102" s="295">
        <v>3423066.6961147799</v>
      </c>
      <c r="F102" s="295">
        <v>3423066.6961147799</v>
      </c>
      <c r="G102" s="295">
        <v>3423066.6961147799</v>
      </c>
      <c r="H102" s="295">
        <v>3423066.6961147799</v>
      </c>
      <c r="I102" s="295">
        <v>3423066.6961147799</v>
      </c>
      <c r="J102" s="295">
        <v>3423066.6961147799</v>
      </c>
      <c r="K102" s="295">
        <v>3423066.6961147799</v>
      </c>
      <c r="L102" s="295">
        <v>3423066.6961147799</v>
      </c>
      <c r="M102" s="295">
        <v>3423066.6961147799</v>
      </c>
      <c r="N102" s="295">
        <v>12</v>
      </c>
      <c r="O102" s="295">
        <v>516.55852819999996</v>
      </c>
      <c r="P102" s="295">
        <v>516.55852819999996</v>
      </c>
      <c r="Q102" s="295">
        <v>516.55852819999996</v>
      </c>
      <c r="R102" s="295">
        <v>516.55852819999996</v>
      </c>
      <c r="S102" s="295">
        <v>516.55852819999996</v>
      </c>
      <c r="T102" s="295">
        <v>516.55852819999996</v>
      </c>
      <c r="U102" s="295">
        <v>516.55852819999996</v>
      </c>
      <c r="V102" s="295">
        <v>516.55852819999996</v>
      </c>
      <c r="W102" s="295">
        <v>516.55852819999996</v>
      </c>
      <c r="X102" s="295">
        <v>516.55852819999996</v>
      </c>
      <c r="Y102" s="410"/>
      <c r="Z102" s="410">
        <v>0.1</v>
      </c>
      <c r="AA102" s="410">
        <v>0.9</v>
      </c>
      <c r="AB102" s="410"/>
      <c r="AC102" s="410"/>
      <c r="AD102" s="410"/>
      <c r="AE102" s="415"/>
      <c r="AF102" s="415"/>
      <c r="AG102" s="415"/>
      <c r="AH102" s="415"/>
      <c r="AI102" s="415"/>
      <c r="AJ102" s="415"/>
      <c r="AK102" s="415"/>
      <c r="AL102" s="415"/>
      <c r="AM102" s="296">
        <f>SUM(Y102:AL102)</f>
        <v>1</v>
      </c>
    </row>
    <row r="103" spans="1:39" s="283" customFormat="1" ht="15" outlineLevel="1">
      <c r="A103" s="506"/>
      <c r="B103" s="315" t="s">
        <v>214</v>
      </c>
      <c r="C103" s="291" t="s">
        <v>163</v>
      </c>
      <c r="D103" s="295"/>
      <c r="E103" s="295"/>
      <c r="F103" s="295"/>
      <c r="G103" s="295"/>
      <c r="H103" s="295"/>
      <c r="I103" s="295"/>
      <c r="J103" s="295"/>
      <c r="K103" s="295"/>
      <c r="L103" s="295"/>
      <c r="M103" s="295"/>
      <c r="N103" s="295">
        <f>N102</f>
        <v>12</v>
      </c>
      <c r="O103" s="295"/>
      <c r="P103" s="295"/>
      <c r="Q103" s="295"/>
      <c r="R103" s="295"/>
      <c r="S103" s="295"/>
      <c r="T103" s="295"/>
      <c r="U103" s="295"/>
      <c r="V103" s="295"/>
      <c r="W103" s="295"/>
      <c r="X103" s="295"/>
      <c r="Y103" s="411">
        <f>Y102</f>
        <v>0</v>
      </c>
      <c r="Z103" s="411">
        <f>Z102</f>
        <v>0.1</v>
      </c>
      <c r="AA103" s="411">
        <f t="shared" ref="AA103:AB103" si="50">AA102</f>
        <v>0.9</v>
      </c>
      <c r="AB103" s="411">
        <f t="shared" si="50"/>
        <v>0</v>
      </c>
      <c r="AC103" s="411">
        <f t="shared" ref="AC103:AL103" si="51">AC102</f>
        <v>0</v>
      </c>
      <c r="AD103" s="411">
        <f t="shared" si="51"/>
        <v>0</v>
      </c>
      <c r="AE103" s="411">
        <f t="shared" si="51"/>
        <v>0</v>
      </c>
      <c r="AF103" s="411">
        <f t="shared" si="51"/>
        <v>0</v>
      </c>
      <c r="AG103" s="411">
        <f t="shared" si="51"/>
        <v>0</v>
      </c>
      <c r="AH103" s="411">
        <f t="shared" si="51"/>
        <v>0</v>
      </c>
      <c r="AI103" s="411">
        <f t="shared" si="51"/>
        <v>0</v>
      </c>
      <c r="AJ103" s="411">
        <f t="shared" si="51"/>
        <v>0</v>
      </c>
      <c r="AK103" s="411">
        <f t="shared" si="51"/>
        <v>0</v>
      </c>
      <c r="AL103" s="411">
        <f t="shared" si="51"/>
        <v>0</v>
      </c>
      <c r="AM103" s="306"/>
    </row>
    <row r="104" spans="1:39" s="309" customFormat="1" ht="15" outlineLevel="1">
      <c r="A104" s="509"/>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6">
        <v>27</v>
      </c>
      <c r="B105" s="321" t="s">
        <v>17</v>
      </c>
      <c r="C105" s="291" t="s">
        <v>25</v>
      </c>
      <c r="D105" s="295">
        <v>584201.57221107418</v>
      </c>
      <c r="E105" s="295">
        <v>584201.57221107418</v>
      </c>
      <c r="F105" s="295">
        <v>584201.57221107418</v>
      </c>
      <c r="G105" s="295">
        <v>584201.57221107418</v>
      </c>
      <c r="H105" s="295">
        <v>584201.57221107418</v>
      </c>
      <c r="I105" s="295">
        <v>584201.57221107418</v>
      </c>
      <c r="J105" s="295">
        <v>584201.57221107418</v>
      </c>
      <c r="K105" s="295">
        <v>584201.57221107418</v>
      </c>
      <c r="L105" s="295">
        <v>584201.57221107418</v>
      </c>
      <c r="M105" s="295">
        <v>584201.57221107418</v>
      </c>
      <c r="N105" s="295">
        <v>12</v>
      </c>
      <c r="O105" s="295">
        <v>113.74641203486647</v>
      </c>
      <c r="P105" s="295">
        <v>113.74641203486647</v>
      </c>
      <c r="Q105" s="295">
        <v>113.74641203486647</v>
      </c>
      <c r="R105" s="295">
        <v>113.74641203486647</v>
      </c>
      <c r="S105" s="295">
        <v>113.74641203486647</v>
      </c>
      <c r="T105" s="295">
        <v>113.74641203486647</v>
      </c>
      <c r="U105" s="295">
        <v>113.74641203486647</v>
      </c>
      <c r="V105" s="295">
        <v>113.74641203486647</v>
      </c>
      <c r="W105" s="295">
        <v>113.74641203486647</v>
      </c>
      <c r="X105" s="295">
        <v>113.74641203486647</v>
      </c>
      <c r="Y105" s="410"/>
      <c r="Z105" s="410"/>
      <c r="AA105" s="410">
        <v>1</v>
      </c>
      <c r="AB105" s="410"/>
      <c r="AC105" s="410"/>
      <c r="AD105" s="410"/>
      <c r="AE105" s="415"/>
      <c r="AF105" s="415"/>
      <c r="AG105" s="415"/>
      <c r="AH105" s="415"/>
      <c r="AI105" s="415"/>
      <c r="AJ105" s="415"/>
      <c r="AK105" s="415"/>
      <c r="AL105" s="415"/>
      <c r="AM105" s="296">
        <f>SUM(Y105:AL105)</f>
        <v>1</v>
      </c>
    </row>
    <row r="106" spans="1:39" s="283" customFormat="1" ht="15" outlineLevel="1">
      <c r="A106" s="506"/>
      <c r="B106" s="315" t="s">
        <v>214</v>
      </c>
      <c r="C106" s="291" t="s">
        <v>163</v>
      </c>
      <c r="D106" s="295">
        <v>113215.86778892572</v>
      </c>
      <c r="E106" s="295">
        <v>113215.86778892572</v>
      </c>
      <c r="F106" s="295">
        <v>113215.86778892572</v>
      </c>
      <c r="G106" s="295">
        <v>113215.86778892572</v>
      </c>
      <c r="H106" s="295">
        <v>113215.867788926</v>
      </c>
      <c r="I106" s="295">
        <v>113215.867788926</v>
      </c>
      <c r="J106" s="295">
        <v>113215.867788926</v>
      </c>
      <c r="K106" s="295">
        <v>113215.867788926</v>
      </c>
      <c r="L106" s="295">
        <v>113215.867788926</v>
      </c>
      <c r="M106" s="295">
        <v>113215.867788926</v>
      </c>
      <c r="N106" s="295">
        <f>N105</f>
        <v>12</v>
      </c>
      <c r="O106" s="295">
        <v>22.043587965133533</v>
      </c>
      <c r="P106" s="295">
        <v>22.043587965133533</v>
      </c>
      <c r="Q106" s="295">
        <v>22.043587965133533</v>
      </c>
      <c r="R106" s="295">
        <v>22.043587965133533</v>
      </c>
      <c r="S106" s="295">
        <v>22.043587965133501</v>
      </c>
      <c r="T106" s="295">
        <v>22.043587965133501</v>
      </c>
      <c r="U106" s="295">
        <v>22.043587965133501</v>
      </c>
      <c r="V106" s="295">
        <v>22.043587965133501</v>
      </c>
      <c r="W106" s="295">
        <v>22.043587965133501</v>
      </c>
      <c r="X106" s="295">
        <v>22.043587965133501</v>
      </c>
      <c r="Y106" s="411">
        <f>Y105</f>
        <v>0</v>
      </c>
      <c r="Z106" s="411">
        <f>Z105</f>
        <v>0</v>
      </c>
      <c r="AA106" s="411">
        <f>AA105</f>
        <v>1</v>
      </c>
      <c r="AB106" s="411">
        <f>AB105</f>
        <v>0</v>
      </c>
      <c r="AC106" s="411">
        <f t="shared" ref="AC106:AL106" si="52">AC105</f>
        <v>0</v>
      </c>
      <c r="AD106" s="411">
        <f t="shared" si="52"/>
        <v>0</v>
      </c>
      <c r="AE106" s="411">
        <f t="shared" si="52"/>
        <v>0</v>
      </c>
      <c r="AF106" s="411">
        <f t="shared" si="52"/>
        <v>0</v>
      </c>
      <c r="AG106" s="411">
        <f t="shared" si="52"/>
        <v>0</v>
      </c>
      <c r="AH106" s="411">
        <f t="shared" si="52"/>
        <v>0</v>
      </c>
      <c r="AI106" s="411">
        <f t="shared" si="52"/>
        <v>0</v>
      </c>
      <c r="AJ106" s="411">
        <f t="shared" si="52"/>
        <v>0</v>
      </c>
      <c r="AK106" s="411">
        <f t="shared" si="52"/>
        <v>0</v>
      </c>
      <c r="AL106" s="411">
        <f t="shared" si="52"/>
        <v>0</v>
      </c>
      <c r="AM106" s="306"/>
    </row>
    <row r="107" spans="1:39" s="309" customFormat="1" ht="15.75" outlineLevel="1">
      <c r="A107" s="509"/>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6">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6"/>
      <c r="B109" s="315" t="s">
        <v>214</v>
      </c>
      <c r="C109" s="291" t="s">
        <v>163</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B109" si="53">AA108</f>
        <v>0</v>
      </c>
      <c r="AB109" s="411">
        <f t="shared" si="53"/>
        <v>0</v>
      </c>
      <c r="AC109" s="411">
        <f t="shared" ref="AC109:AK109" si="54">AC108</f>
        <v>0</v>
      </c>
      <c r="AD109" s="411">
        <f t="shared" si="54"/>
        <v>0</v>
      </c>
      <c r="AE109" s="411">
        <f t="shared" si="54"/>
        <v>0</v>
      </c>
      <c r="AF109" s="411">
        <f t="shared" si="54"/>
        <v>0</v>
      </c>
      <c r="AG109" s="411">
        <f t="shared" si="54"/>
        <v>0</v>
      </c>
      <c r="AH109" s="411">
        <f t="shared" si="54"/>
        <v>0</v>
      </c>
      <c r="AI109" s="411">
        <f t="shared" si="54"/>
        <v>0</v>
      </c>
      <c r="AJ109" s="411">
        <f t="shared" si="54"/>
        <v>0</v>
      </c>
      <c r="AK109" s="411">
        <f t="shared" si="54"/>
        <v>0</v>
      </c>
      <c r="AL109" s="411">
        <f>AL108</f>
        <v>0</v>
      </c>
      <c r="AM109" s="297"/>
    </row>
    <row r="110" spans="1:39" s="309" customFormat="1" ht="15" outlineLevel="1">
      <c r="A110" s="509"/>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6">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6"/>
      <c r="B112" s="324" t="s">
        <v>214</v>
      </c>
      <c r="C112" s="291" t="s">
        <v>163</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B112" si="55">Z111</f>
        <v>0</v>
      </c>
      <c r="AA112" s="411">
        <f t="shared" si="55"/>
        <v>0</v>
      </c>
      <c r="AB112" s="411">
        <f t="shared" si="55"/>
        <v>0</v>
      </c>
      <c r="AC112" s="411">
        <f t="shared" ref="AC112:AK112" si="56">AC111</f>
        <v>0</v>
      </c>
      <c r="AD112" s="411">
        <f t="shared" si="56"/>
        <v>0</v>
      </c>
      <c r="AE112" s="411">
        <f t="shared" si="56"/>
        <v>0</v>
      </c>
      <c r="AF112" s="411">
        <f t="shared" si="56"/>
        <v>0</v>
      </c>
      <c r="AG112" s="411">
        <f t="shared" si="56"/>
        <v>0</v>
      </c>
      <c r="AH112" s="411">
        <f t="shared" si="56"/>
        <v>0</v>
      </c>
      <c r="AI112" s="411">
        <f t="shared" si="56"/>
        <v>0</v>
      </c>
      <c r="AJ112" s="411">
        <f t="shared" si="56"/>
        <v>0</v>
      </c>
      <c r="AK112" s="411">
        <f t="shared" si="56"/>
        <v>0</v>
      </c>
      <c r="AL112" s="411">
        <f>AL111</f>
        <v>0</v>
      </c>
      <c r="AM112" s="502"/>
    </row>
    <row r="113" spans="1:39" s="283" customFormat="1" ht="15" outlineLevel="1">
      <c r="A113" s="506"/>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6">
        <v>30</v>
      </c>
      <c r="B114" s="324" t="s">
        <v>489</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6"/>
      <c r="B115" s="324" t="s">
        <v>214</v>
      </c>
      <c r="C115" s="291" t="s">
        <v>163</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B115" si="57">Z114</f>
        <v>0</v>
      </c>
      <c r="AA115" s="411">
        <f t="shared" si="57"/>
        <v>0</v>
      </c>
      <c r="AB115" s="411">
        <f t="shared" si="57"/>
        <v>0</v>
      </c>
      <c r="AC115" s="411">
        <f t="shared" ref="AC115:AL115" si="58">AC114</f>
        <v>0</v>
      </c>
      <c r="AD115" s="411">
        <f t="shared" si="58"/>
        <v>0</v>
      </c>
      <c r="AE115" s="411">
        <f t="shared" si="58"/>
        <v>0</v>
      </c>
      <c r="AF115" s="411">
        <f t="shared" si="58"/>
        <v>0</v>
      </c>
      <c r="AG115" s="411">
        <f t="shared" si="58"/>
        <v>0</v>
      </c>
      <c r="AH115" s="411">
        <f t="shared" si="58"/>
        <v>0</v>
      </c>
      <c r="AI115" s="411">
        <f t="shared" si="58"/>
        <v>0</v>
      </c>
      <c r="AJ115" s="411">
        <f t="shared" si="58"/>
        <v>0</v>
      </c>
      <c r="AK115" s="411">
        <f t="shared" si="58"/>
        <v>0</v>
      </c>
      <c r="AL115" s="411">
        <f t="shared" si="58"/>
        <v>0</v>
      </c>
      <c r="AM115" s="502"/>
    </row>
    <row r="116" spans="1:39" s="283" customFormat="1" ht="15" outlineLevel="1">
      <c r="A116" s="506"/>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75" outlineLevel="1">
      <c r="A117" s="506"/>
      <c r="B117" s="288" t="s">
        <v>490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6">
        <v>31</v>
      </c>
      <c r="B118" s="324" t="s">
        <v>491</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6"/>
      <c r="B119" s="324" t="s">
        <v>214</v>
      </c>
      <c r="C119" s="291" t="s">
        <v>163</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B119" si="59">Z118</f>
        <v>0</v>
      </c>
      <c r="AA119" s="411">
        <f t="shared" si="59"/>
        <v>0</v>
      </c>
      <c r="AB119" s="411">
        <f t="shared" si="59"/>
        <v>0</v>
      </c>
      <c r="AC119" s="411">
        <f t="shared" ref="AC119:AL119" si="60">AC118</f>
        <v>0</v>
      </c>
      <c r="AD119" s="411">
        <f t="shared" si="60"/>
        <v>0</v>
      </c>
      <c r="AE119" s="411">
        <f t="shared" si="60"/>
        <v>0</v>
      </c>
      <c r="AF119" s="411">
        <f t="shared" si="60"/>
        <v>0</v>
      </c>
      <c r="AG119" s="411">
        <f t="shared" si="60"/>
        <v>0</v>
      </c>
      <c r="AH119" s="411">
        <f t="shared" si="60"/>
        <v>0</v>
      </c>
      <c r="AI119" s="411">
        <f t="shared" si="60"/>
        <v>0</v>
      </c>
      <c r="AJ119" s="411">
        <f t="shared" si="60"/>
        <v>0</v>
      </c>
      <c r="AK119" s="411">
        <f t="shared" si="60"/>
        <v>0</v>
      </c>
      <c r="AL119" s="411">
        <f t="shared" si="60"/>
        <v>0</v>
      </c>
      <c r="AM119" s="502"/>
    </row>
    <row r="120" spans="1:39" s="283" customFormat="1" ht="15" outlineLevel="1">
      <c r="A120" s="506"/>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6">
        <v>32</v>
      </c>
      <c r="B121" s="324" t="s">
        <v>492</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6"/>
      <c r="B122" s="324" t="s">
        <v>214</v>
      </c>
      <c r="C122" s="291" t="s">
        <v>163</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B122" si="61">Z121</f>
        <v>0</v>
      </c>
      <c r="AA122" s="411">
        <f t="shared" si="61"/>
        <v>0</v>
      </c>
      <c r="AB122" s="411">
        <f t="shared" si="61"/>
        <v>0</v>
      </c>
      <c r="AC122" s="411">
        <f t="shared" ref="AC122:AL122" si="62">AC121</f>
        <v>0</v>
      </c>
      <c r="AD122" s="411">
        <f t="shared" si="62"/>
        <v>0</v>
      </c>
      <c r="AE122" s="411">
        <f t="shared" si="62"/>
        <v>0</v>
      </c>
      <c r="AF122" s="411">
        <f t="shared" si="62"/>
        <v>0</v>
      </c>
      <c r="AG122" s="411">
        <f t="shared" si="62"/>
        <v>0</v>
      </c>
      <c r="AH122" s="411">
        <f t="shared" si="62"/>
        <v>0</v>
      </c>
      <c r="AI122" s="411">
        <f t="shared" si="62"/>
        <v>0</v>
      </c>
      <c r="AJ122" s="411">
        <f t="shared" si="62"/>
        <v>0</v>
      </c>
      <c r="AK122" s="411">
        <f t="shared" si="62"/>
        <v>0</v>
      </c>
      <c r="AL122" s="411">
        <f t="shared" si="62"/>
        <v>0</v>
      </c>
      <c r="AM122" s="502"/>
    </row>
    <row r="123" spans="1:39" s="283" customFormat="1" ht="15" outlineLevel="1">
      <c r="A123" s="506"/>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6">
        <v>33</v>
      </c>
      <c r="B124" s="324" t="s">
        <v>493</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6"/>
      <c r="B125" s="324" t="s">
        <v>214</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AB125" si="63">Z124</f>
        <v>0</v>
      </c>
      <c r="AA125" s="411">
        <f t="shared" si="63"/>
        <v>0</v>
      </c>
      <c r="AB125" s="411">
        <f t="shared" si="63"/>
        <v>0</v>
      </c>
      <c r="AC125" s="411">
        <f t="shared" ref="AC125:AL125" si="64">AC124</f>
        <v>0</v>
      </c>
      <c r="AD125" s="411">
        <f t="shared" si="64"/>
        <v>0</v>
      </c>
      <c r="AE125" s="411">
        <f t="shared" si="64"/>
        <v>0</v>
      </c>
      <c r="AF125" s="411">
        <f t="shared" si="64"/>
        <v>0</v>
      </c>
      <c r="AG125" s="411">
        <f t="shared" si="64"/>
        <v>0</v>
      </c>
      <c r="AH125" s="411">
        <f t="shared" si="64"/>
        <v>0</v>
      </c>
      <c r="AI125" s="411">
        <f t="shared" si="64"/>
        <v>0</v>
      </c>
      <c r="AJ125" s="411">
        <f t="shared" si="64"/>
        <v>0</v>
      </c>
      <c r="AK125" s="411">
        <f t="shared" si="64"/>
        <v>0</v>
      </c>
      <c r="AL125" s="411">
        <f t="shared" si="64"/>
        <v>0</v>
      </c>
      <c r="AM125" s="502"/>
    </row>
    <row r="126" spans="1:39" s="283" customFormat="1" ht="15" outlineLevel="1">
      <c r="A126" s="506"/>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75">
      <c r="A127" s="506"/>
      <c r="B127" s="327" t="s">
        <v>237</v>
      </c>
      <c r="C127" s="328"/>
      <c r="D127" s="328">
        <f>SUM(D22:D125)</f>
        <v>6139814.7284366563</v>
      </c>
      <c r="E127" s="328">
        <f t="shared" ref="E127:M127" si="65">SUM(E22:E125)</f>
        <v>6021596.8074366562</v>
      </c>
      <c r="F127" s="328">
        <f t="shared" si="65"/>
        <v>6021596.8074366562</v>
      </c>
      <c r="G127" s="328">
        <f t="shared" si="65"/>
        <v>5978683.7883025166</v>
      </c>
      <c r="H127" s="328">
        <f t="shared" si="65"/>
        <v>5946912.4527392946</v>
      </c>
      <c r="I127" s="328">
        <f t="shared" si="65"/>
        <v>5890762.2238204498</v>
      </c>
      <c r="J127" s="328">
        <f t="shared" si="65"/>
        <v>5683379.8805780001</v>
      </c>
      <c r="K127" s="328">
        <f t="shared" si="65"/>
        <v>4952165.3628840521</v>
      </c>
      <c r="L127" s="328">
        <f t="shared" si="65"/>
        <v>4882374.3199691642</v>
      </c>
      <c r="M127" s="328">
        <f t="shared" si="65"/>
        <v>4815437.9218052328</v>
      </c>
      <c r="N127" s="328"/>
      <c r="O127" s="328">
        <f>SUM(O22:O125)</f>
        <v>3063.0273426489921</v>
      </c>
      <c r="P127" s="328">
        <f t="shared" ref="P127:X127" si="66">SUM(P22:P125)</f>
        <v>1036.8647426489924</v>
      </c>
      <c r="Q127" s="328">
        <f t="shared" si="66"/>
        <v>1036.8647426489924</v>
      </c>
      <c r="R127" s="328">
        <f t="shared" si="66"/>
        <v>1069.1610620074973</v>
      </c>
      <c r="S127" s="328">
        <f t="shared" si="66"/>
        <v>1015.4387323445496</v>
      </c>
      <c r="T127" s="328">
        <f t="shared" si="66"/>
        <v>1009.0610256886271</v>
      </c>
      <c r="U127" s="328">
        <f t="shared" si="66"/>
        <v>951.90855361248464</v>
      </c>
      <c r="V127" s="328">
        <f t="shared" si="66"/>
        <v>865.40873454605412</v>
      </c>
      <c r="W127" s="328">
        <f t="shared" si="66"/>
        <v>843.51721728720099</v>
      </c>
      <c r="X127" s="328">
        <f t="shared" si="66"/>
        <v>840.41786458294314</v>
      </c>
      <c r="Y127" s="329">
        <f>IF(Y21="kWh",SUMPRODUCT(D22:D125,Y22:Y125))</f>
        <v>398795.84188492841</v>
      </c>
      <c r="Z127" s="329">
        <f>IF(Z21="kWh",SUMPRODUCT(D22:D125,Z22:Z125))</f>
        <v>513524.29634625203</v>
      </c>
      <c r="AA127" s="329">
        <f>IF(AA21="kW",SUMPRODUCT(N22:N125,O22:O125,AA22:AA125),SUMPRODUCT(D22:D125,AA22:AA125))</f>
        <v>7634.3605945319478</v>
      </c>
      <c r="AB127" s="329">
        <f>IF(AB21="kW",SUMPRODUCT(N22:N125,O22:O125,AB22:AB125),SUMPRODUCT(D22:D125,AB22:AB125))</f>
        <v>1847.4226411483733</v>
      </c>
      <c r="AC127" s="329">
        <f>IF(AC21="kW",SUMPRODUCT(N22:N125,O22:O125,AC22:AC125),SUMPRODUCT(D22:D125,AC22:AC125))</f>
        <v>0</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75">
      <c r="A128" s="506"/>
      <c r="B128" s="331" t="s">
        <v>238</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1006548.1082931462</v>
      </c>
      <c r="Z128" s="328">
        <f>HLOOKUP(Z20,'2. LRAMVA Threshold'!$B$42:$Q$53,3,FALSE)</f>
        <v>395891.49990205932</v>
      </c>
      <c r="AA128" s="328">
        <f>HLOOKUP(AA20,'2. LRAMVA Threshold'!$B$42:$Q$53,3,FALSE)</f>
        <v>1501.498994124122</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08"/>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5"/>
      <c r="B130" s="324" t="s">
        <v>164</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2.0899999999999998E-2</v>
      </c>
      <c r="Z130" s="341">
        <f>HLOOKUP(Z$20,'3.  Distribution Rates'!$C$122:$P$133,3,FALSE)</f>
        <v>1.35E-2</v>
      </c>
      <c r="AA130" s="341">
        <f>HLOOKUP(AA$20,'3.  Distribution Rates'!$C$122:$P$133,3,FALSE)</f>
        <v>2.4354</v>
      </c>
      <c r="AB130" s="341">
        <f>HLOOKUP(AB$20,'3.  Distribution Rates'!$C$122:$P$133,3,FALSE)</f>
        <v>2.1543000000000001</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75">
      <c r="A131" s="508"/>
      <c r="B131" s="298" t="s">
        <v>253</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67">Y127*Y130</f>
        <v>8334.8330953950026</v>
      </c>
      <c r="Z131" s="346">
        <f t="shared" si="67"/>
        <v>6932.5780006744026</v>
      </c>
      <c r="AA131" s="347">
        <f t="shared" si="67"/>
        <v>18592.721791923104</v>
      </c>
      <c r="AB131" s="347">
        <f t="shared" si="67"/>
        <v>3979.9025958259408</v>
      </c>
      <c r="AC131" s="347">
        <f t="shared" si="67"/>
        <v>0</v>
      </c>
      <c r="AD131" s="347">
        <f t="shared" si="67"/>
        <v>0</v>
      </c>
      <c r="AE131" s="347">
        <f>AE127*AE130</f>
        <v>0</v>
      </c>
      <c r="AF131" s="347">
        <f t="shared" ref="AF131:AL131" si="68">AF127*AF130</f>
        <v>0</v>
      </c>
      <c r="AG131" s="347">
        <f t="shared" si="68"/>
        <v>0</v>
      </c>
      <c r="AH131" s="347">
        <f t="shared" si="68"/>
        <v>0</v>
      </c>
      <c r="AI131" s="347">
        <f t="shared" si="68"/>
        <v>0</v>
      </c>
      <c r="AJ131" s="347">
        <f t="shared" si="68"/>
        <v>0</v>
      </c>
      <c r="AK131" s="347">
        <f t="shared" si="68"/>
        <v>0</v>
      </c>
      <c r="AL131" s="347">
        <f t="shared" si="68"/>
        <v>0</v>
      </c>
      <c r="AM131" s="407">
        <f>SUM(Y131:AL131)</f>
        <v>37840.035483818458</v>
      </c>
    </row>
    <row r="132" spans="1:40" s="303" customFormat="1" ht="15.75">
      <c r="A132" s="508"/>
      <c r="B132" s="349" t="s">
        <v>210</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69">Y128*Y130</f>
        <v>21036.855463326756</v>
      </c>
      <c r="Z132" s="347">
        <f t="shared" si="69"/>
        <v>5344.5352486778011</v>
      </c>
      <c r="AA132" s="347">
        <f t="shared" si="69"/>
        <v>3656.7506502898868</v>
      </c>
      <c r="AB132" s="347">
        <f t="shared" si="69"/>
        <v>0</v>
      </c>
      <c r="AC132" s="347">
        <f t="shared" si="69"/>
        <v>0</v>
      </c>
      <c r="AD132" s="347">
        <f t="shared" si="69"/>
        <v>0</v>
      </c>
      <c r="AE132" s="347">
        <f>AE128*AE130</f>
        <v>0</v>
      </c>
      <c r="AF132" s="347">
        <f t="shared" ref="AF132:AL132" si="70">AF128*AF130</f>
        <v>0</v>
      </c>
      <c r="AG132" s="347">
        <f t="shared" si="70"/>
        <v>0</v>
      </c>
      <c r="AH132" s="347">
        <f t="shared" si="70"/>
        <v>0</v>
      </c>
      <c r="AI132" s="347">
        <f t="shared" si="70"/>
        <v>0</v>
      </c>
      <c r="AJ132" s="347">
        <f t="shared" si="70"/>
        <v>0</v>
      </c>
      <c r="AK132" s="347">
        <f t="shared" si="70"/>
        <v>0</v>
      </c>
      <c r="AL132" s="347">
        <f t="shared" si="70"/>
        <v>0</v>
      </c>
      <c r="AM132" s="407">
        <f>SUM(Y132:AL132)</f>
        <v>30038.141362294442</v>
      </c>
    </row>
    <row r="133" spans="1:40" s="350" customFormat="1" ht="17.25" customHeight="1">
      <c r="A133" s="510"/>
      <c r="B133" s="349" t="s">
        <v>256</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7801.8941215240156</v>
      </c>
    </row>
    <row r="134" spans="1:40" s="354" customFormat="1" ht="19.5" customHeight="1">
      <c r="A134" s="505"/>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6"/>
      <c r="B135" s="355" t="s">
        <v>215</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398795.84188492841</v>
      </c>
      <c r="Z135" s="291">
        <f>SUMPRODUCT(E22:E125,Z22:Z125)</f>
        <v>513524.29634625203</v>
      </c>
      <c r="AA135" s="291">
        <f>IF(AA21="kW",SUMPRODUCT(N22:N125,P22:P125,AA22:AA125),SUMPRODUCT(E22:E125,AA22:AA125))</f>
        <v>7634.3605945319478</v>
      </c>
      <c r="AB135" s="291">
        <f>IF(AB21="kW",SUMPRODUCT(N22:N125,P22:P125,AB22:AB125),SUMPRODUCT(E22:E125,AB22:AB125))</f>
        <v>1847.4226411483733</v>
      </c>
      <c r="AC135" s="291">
        <f>IF(AC21="kW",SUMPRODUCT(N22:N125,P22:P125,AC22:AC125),SUMPRODUCT(E22:E125,AC22:AC125))</f>
        <v>0</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6"/>
      <c r="B136" s="355" t="s">
        <v>216</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398795.84188492841</v>
      </c>
      <c r="Z136" s="291">
        <f>SUMPRODUCT(F22:F125,Z22:Z125)</f>
        <v>513524.29634625203</v>
      </c>
      <c r="AA136" s="291">
        <f>IF(AA21="kW",SUMPRODUCT(N22:N125,Q22:Q125,AA22:AA125),SUMPRODUCT(F22:F125,AA22:AA125))</f>
        <v>7634.3605945319478</v>
      </c>
      <c r="AB136" s="291">
        <f>IF(AB21="kW",SUMPRODUCT(N22:N125,Q22:Q125,AB22:AB125),SUMPRODUCT(F22:F125,AB22:AB125))</f>
        <v>1847.4226411483733</v>
      </c>
      <c r="AC136" s="291">
        <f>IF(AC21="kW",SUMPRODUCT(N22:N125,Q22:Q125,AC22:AC125),SUMPRODUCT(F22:F125, AC22:AC125))</f>
        <v>0</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6"/>
      <c r="B137" s="355" t="s">
        <v>217</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397814.31430408481</v>
      </c>
      <c r="Z137" s="291">
        <f>SUMPRODUCT(G22:G125,Z22:Z125)</f>
        <v>471592.80479295476</v>
      </c>
      <c r="AA137" s="291">
        <f>IF(AA21="kW",SUMPRODUCT(N22:N125,R22:R125,AA22:AA125),SUMPRODUCT(G22:G125,AA22:AA125))</f>
        <v>7634.3605945319478</v>
      </c>
      <c r="AB137" s="291">
        <f>IF(AB21="kW",SUMPRODUCT(N22:N125,R22:R125,AB22:AB125),SUMPRODUCT(G22:G125,AB22:AB125))</f>
        <v>1847.4226411483733</v>
      </c>
      <c r="AC137" s="291">
        <f>IF(AC21="kW",SUMPRODUCT(N22:N125,R22:R125,AC22:AC125),SUMPRODUCT(G22:G125, AC22:AC125))</f>
        <v>0</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6"/>
      <c r="B138" s="355" t="s">
        <v>218</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366241.14121673699</v>
      </c>
      <c r="Z138" s="291">
        <f>SUMPRODUCT(H22:H125,Z22:Z125)</f>
        <v>471394.64231708075</v>
      </c>
      <c r="AA138" s="291">
        <f>IF(AA21="kW",SUMPRODUCT(N22:N125,S22:S125,AA22:AA125),SUMPRODUCT(H22:H125,AA22:AA125))</f>
        <v>7634.3605945319478</v>
      </c>
      <c r="AB138" s="291">
        <f>IF(AB21="kW",SUMPRODUCT(N22:N125,S22:S125,AB22:AB125),SUMPRODUCT(H22:H125,AB22:AB125))</f>
        <v>1847.4226411483733</v>
      </c>
      <c r="AC138" s="291">
        <f>IF(AC21="kW",SUMPRODUCT(N22:N125,S22:S125,AC22:AC125),SUMPRODUCT(H22:H125, AC22:AC125))</f>
        <v>0</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6"/>
      <c r="B139" s="355" t="s">
        <v>219</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310090.91229789169</v>
      </c>
      <c r="Z139" s="291">
        <f>SUMPRODUCT(I22:I125,Z22:Z125)</f>
        <v>471394.64231708075</v>
      </c>
      <c r="AA139" s="291">
        <f>IF(AA21="kW",SUMPRODUCT(N22:N125,T22:T125,AA22:AA125),SUMPRODUCT(I22:I125,AA22:AA125))</f>
        <v>7634.3605945319478</v>
      </c>
      <c r="AB139" s="291">
        <f>IF(AB21="kW",SUMPRODUCT(N22:N125,T22:T125,AB22:AB125),SUMPRODUCT(I22:I125,AB22:AB125))</f>
        <v>1847.4226411483733</v>
      </c>
      <c r="AC139" s="291">
        <f>IF(AC21="kW",SUMPRODUCT(N22:N125,T22:T125,AC22:AC125),SUMPRODUCT(I22:I125, AC22:AC125))</f>
        <v>0</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6"/>
      <c r="B140" s="355" t="s">
        <v>220</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283811.21656602307</v>
      </c>
      <c r="Z140" s="291">
        <f>SUMPRODUCT(J22:J125,Z22:Z125)</f>
        <v>364975.84178814921</v>
      </c>
      <c r="AA140" s="291">
        <f>IF(AA21="kW",SUMPRODUCT(N22:N125,U22:U125,AA22:AA125),SUMPRODUCT(J22:J125,AA22:AA125))</f>
        <v>7608.0397978278952</v>
      </c>
      <c r="AB140" s="291">
        <f>IF(AB21="kW",SUMPRODUCT(N22:N125,U22:U125,AB22:AB125),SUMPRODUCT(J22:J125,AB22:AB125))</f>
        <v>1733.2909474359265</v>
      </c>
      <c r="AC140" s="291">
        <f>IF(AC21="kW",SUMPRODUCT(N22:N125,U22:U125,AC22:AC125),SUMPRODUCT(J22:J125, AC22:AC125))</f>
        <v>0</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6"/>
      <c r="B141" s="355" t="s">
        <v>221</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283441.27698539122</v>
      </c>
      <c r="Z141" s="291">
        <f>SUMPRODUCT(K22:K125,Z22:Z125)</f>
        <v>364975.84178814921</v>
      </c>
      <c r="AA141" s="291">
        <f>IF(AA21="kW",SUMPRODUCT(N22:N125,V22:V125,AA22:AA125),SUMPRODUCT(K22:K125,AA22:AA125))</f>
        <v>7413.613972762555</v>
      </c>
      <c r="AB141" s="291">
        <f>IF(AB21="kW",SUMPRODUCT(N22:N125,V22:V125,AB22:AB125),SUMPRODUCT(K22:K125,AB22:AB125))</f>
        <v>890.22571025291245</v>
      </c>
      <c r="AC141" s="291">
        <f>IF(AC21="kW",SUMPRODUCT(N22:N125,V22:V125,AC22:AC125),SUMPRODUCT(K22:K125, AC22:AC125))</f>
        <v>0</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6"/>
      <c r="B142" s="355" t="s">
        <v>222</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304949.63905635523</v>
      </c>
      <c r="Z142" s="291">
        <f>SUMPRODUCT(L22:L125,Z22:Z125)</f>
        <v>364975.84178814921</v>
      </c>
      <c r="AA142" s="291">
        <f>IF(AA21="kW",SUMPRODUCT(N22:N125,W22:W125,AA22:AA125),SUMPRODUCT(L22:L125,AA22:AA125))</f>
        <v>7362.1447474461047</v>
      </c>
      <c r="AB142" s="291">
        <f>IF(AB21="kW",SUMPRODUCT(N22:N125,W22:W125,AB22:AB125),SUMPRODUCT(L22:L125,AB22:AB125))</f>
        <v>667.04592107390067</v>
      </c>
      <c r="AC142" s="291">
        <f>IF(AC21="kW",SUMPRODUCT(N22:N125,W22:W125,AC22:AC125),SUMPRODUCT(L22:L125, AC22:AC125))</f>
        <v>0</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223</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238013.24089242448</v>
      </c>
      <c r="Z143" s="326">
        <f>SUMPRODUCT(M22:M125,Z22:Z125)</f>
        <v>364975.84178814921</v>
      </c>
      <c r="AA143" s="326">
        <f>IF(AA21="kW",SUMPRODUCT(N22:N125,X22:X125,AA22:AA125),SUMPRODUCT(M22:M125,AA22:AA125))</f>
        <v>7362.1447474461047</v>
      </c>
      <c r="AB143" s="326">
        <f>IF(AB21="kW",SUMPRODUCT(N22:N125,X22:X125,AB22:AB125),SUMPRODUCT(M22:M125, AB22:AB125))</f>
        <v>667.04592107390067</v>
      </c>
      <c r="AC143" s="326">
        <f>IF(AC21="kW",SUMPRODUCT(N22:N125,X22:X125,AC22:AC125),SUMPRODUCT(M22:M125, AC22:AC125))</f>
        <v>0</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582</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75">
      <c r="B146" s="280" t="s">
        <v>242</v>
      </c>
      <c r="C146" s="281"/>
      <c r="D146" s="587" t="s">
        <v>526</v>
      </c>
      <c r="F146" s="587"/>
      <c r="O146" s="281"/>
      <c r="Y146" s="270"/>
      <c r="Z146" s="267"/>
      <c r="AA146" s="267"/>
      <c r="AB146" s="267"/>
      <c r="AC146" s="267"/>
      <c r="AD146" s="267"/>
      <c r="AE146" s="267"/>
      <c r="AF146" s="267"/>
      <c r="AG146" s="267"/>
      <c r="AH146" s="267"/>
      <c r="AI146" s="267"/>
      <c r="AJ146" s="267"/>
      <c r="AK146" s="267"/>
      <c r="AL146" s="267"/>
      <c r="AM146" s="282"/>
    </row>
    <row r="147" spans="1:39" ht="34.5" customHeight="1">
      <c r="B147" s="812" t="s">
        <v>211</v>
      </c>
      <c r="C147" s="814" t="s">
        <v>33</v>
      </c>
      <c r="D147" s="284" t="s">
        <v>422</v>
      </c>
      <c r="E147" s="816" t="s">
        <v>209</v>
      </c>
      <c r="F147" s="817"/>
      <c r="G147" s="817"/>
      <c r="H147" s="817"/>
      <c r="I147" s="817"/>
      <c r="J147" s="817"/>
      <c r="K147" s="817"/>
      <c r="L147" s="817"/>
      <c r="M147" s="818"/>
      <c r="N147" s="819" t="s">
        <v>213</v>
      </c>
      <c r="O147" s="284" t="s">
        <v>423</v>
      </c>
      <c r="P147" s="816" t="s">
        <v>212</v>
      </c>
      <c r="Q147" s="817"/>
      <c r="R147" s="817"/>
      <c r="S147" s="817"/>
      <c r="T147" s="817"/>
      <c r="U147" s="817"/>
      <c r="V147" s="817"/>
      <c r="W147" s="817"/>
      <c r="X147" s="818"/>
      <c r="Y147" s="809" t="s">
        <v>243</v>
      </c>
      <c r="Z147" s="810"/>
      <c r="AA147" s="810"/>
      <c r="AB147" s="810"/>
      <c r="AC147" s="810"/>
      <c r="AD147" s="810"/>
      <c r="AE147" s="810"/>
      <c r="AF147" s="810"/>
      <c r="AG147" s="810"/>
      <c r="AH147" s="810"/>
      <c r="AI147" s="810"/>
      <c r="AJ147" s="810"/>
      <c r="AK147" s="810"/>
      <c r="AL147" s="810"/>
      <c r="AM147" s="811"/>
    </row>
    <row r="148" spans="1:39" ht="60.75" customHeight="1">
      <c r="B148" s="813"/>
      <c r="C148" s="815"/>
      <c r="D148" s="285">
        <v>2012</v>
      </c>
      <c r="E148" s="285">
        <v>2013</v>
      </c>
      <c r="F148" s="285">
        <v>2014</v>
      </c>
      <c r="G148" s="285">
        <v>2015</v>
      </c>
      <c r="H148" s="285">
        <v>2016</v>
      </c>
      <c r="I148" s="285">
        <v>2017</v>
      </c>
      <c r="J148" s="285">
        <v>2018</v>
      </c>
      <c r="K148" s="285">
        <v>2019</v>
      </c>
      <c r="L148" s="285">
        <v>2020</v>
      </c>
      <c r="M148" s="285">
        <v>2021</v>
      </c>
      <c r="N148" s="820"/>
      <c r="O148" s="285">
        <v>2012</v>
      </c>
      <c r="P148" s="285">
        <v>2013</v>
      </c>
      <c r="Q148" s="285">
        <v>2014</v>
      </c>
      <c r="R148" s="285">
        <v>2015</v>
      </c>
      <c r="S148" s="285">
        <v>2016</v>
      </c>
      <c r="T148" s="285">
        <v>2017</v>
      </c>
      <c r="U148" s="285">
        <v>2018</v>
      </c>
      <c r="V148" s="285">
        <v>2019</v>
      </c>
      <c r="W148" s="285">
        <v>2020</v>
      </c>
      <c r="X148" s="285">
        <v>2021</v>
      </c>
      <c r="Y148" s="285" t="str">
        <f>'1.  LRAMVA Summary'!D52</f>
        <v>Residential</v>
      </c>
      <c r="Z148" s="285" t="str">
        <f>'1.  LRAMVA Summary'!E52</f>
        <v>GS&lt;50 kW</v>
      </c>
      <c r="AA148" s="285" t="str">
        <f>'1.  LRAMVA Summary'!F52</f>
        <v>GS 50 to 999 kW</v>
      </c>
      <c r="AB148" s="285" t="str">
        <f>'1.  LRAMVA Summary'!G52</f>
        <v>GS&gt;1000 kW</v>
      </c>
      <c r="AC148" s="285" t="str">
        <f>'1.  LRAMVA Summary'!H52</f>
        <v/>
      </c>
      <c r="AD148" s="285" t="str">
        <f>'1.  LRAMVA Summary'!I52</f>
        <v/>
      </c>
      <c r="AE148" s="285" t="str">
        <f>'1.  LRAMVA Summary'!J52</f>
        <v/>
      </c>
      <c r="AF148" s="285" t="str">
        <f>'1.  LRAMVA Summary'!K52</f>
        <v/>
      </c>
      <c r="AG148" s="285" t="str">
        <f>'1.  LRAMVA Summary'!L52</f>
        <v/>
      </c>
      <c r="AH148" s="285" t="str">
        <f>'1.  LRAMVA Summary'!M52</f>
        <v/>
      </c>
      <c r="AI148" s="285" t="str">
        <f>'1.  LRAMVA Summary'!N52</f>
        <v/>
      </c>
      <c r="AJ148" s="285" t="str">
        <f>'1.  LRAMVA Summary'!O52</f>
        <v/>
      </c>
      <c r="AK148" s="285" t="str">
        <f>'1.  LRAMVA Summary'!P52</f>
        <v/>
      </c>
      <c r="AL148" s="285" t="str">
        <f>'1.  LRAMVA Summary'!Q52</f>
        <v/>
      </c>
      <c r="AM148" s="287" t="str">
        <f>'1.  LRAMVA Summary'!R52</f>
        <v>Total</v>
      </c>
    </row>
    <row r="149" spans="1:39" ht="15.75" customHeight="1">
      <c r="A149" s="507"/>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Summary'!D53</f>
        <v>kWh</v>
      </c>
      <c r="Z149" s="291" t="str">
        <f>'1.  LRAMVA Summary'!E53</f>
        <v>kWh</v>
      </c>
      <c r="AA149" s="291" t="str">
        <f>'1.  LRAMVA Summary'!F53</f>
        <v>kW</v>
      </c>
      <c r="AB149" s="291" t="str">
        <f>'1.  LRAMVA Summary'!G53</f>
        <v>kW</v>
      </c>
      <c r="AC149" s="291">
        <f>'1.  LRAMVA Summary'!H53</f>
        <v>0</v>
      </c>
      <c r="AD149" s="291">
        <f>'1.  LRAMVA Summary'!I53</f>
        <v>0</v>
      </c>
      <c r="AE149" s="291">
        <f>'1.  LRAMVA Summary'!J53</f>
        <v>0</v>
      </c>
      <c r="AF149" s="291">
        <f>'1.  LRAMVA Summary'!K53</f>
        <v>0</v>
      </c>
      <c r="AG149" s="291">
        <f>'1.  LRAMVA Summary'!L53</f>
        <v>0</v>
      </c>
      <c r="AH149" s="291">
        <f>'1.  LRAMVA Summary'!M53</f>
        <v>0</v>
      </c>
      <c r="AI149" s="291">
        <f>'1.  LRAMVA Summary'!N53</f>
        <v>0</v>
      </c>
      <c r="AJ149" s="291">
        <f>'1.  LRAMVA Summary'!O53</f>
        <v>0</v>
      </c>
      <c r="AK149" s="291">
        <f>'1.  LRAMVA Summary'!P53</f>
        <v>0</v>
      </c>
      <c r="AL149" s="291">
        <f>'1.  LRAMVA Summary'!Q53</f>
        <v>0</v>
      </c>
      <c r="AM149" s="375"/>
    </row>
    <row r="150" spans="1:39" ht="15" outlineLevel="1">
      <c r="A150" s="506">
        <v>1</v>
      </c>
      <c r="B150" s="294" t="s">
        <v>1</v>
      </c>
      <c r="C150" s="291" t="s">
        <v>25</v>
      </c>
      <c r="D150" s="295">
        <v>46196.431303827281</v>
      </c>
      <c r="E150" s="295">
        <v>46196.431303827281</v>
      </c>
      <c r="F150" s="295">
        <v>46196.431303827281</v>
      </c>
      <c r="G150" s="295">
        <v>45786.49108382727</v>
      </c>
      <c r="H150" s="295">
        <v>24514.707553429867</v>
      </c>
      <c r="I150" s="295">
        <v>0</v>
      </c>
      <c r="J150" s="295">
        <v>0</v>
      </c>
      <c r="K150" s="295">
        <v>0</v>
      </c>
      <c r="L150" s="295">
        <v>0</v>
      </c>
      <c r="M150" s="295">
        <v>0</v>
      </c>
      <c r="N150" s="291"/>
      <c r="O150" s="295">
        <v>6.8204180884094052</v>
      </c>
      <c r="P150" s="295">
        <v>6.8204180884094052</v>
      </c>
      <c r="Q150" s="295">
        <v>6.8204180884094052</v>
      </c>
      <c r="R150" s="295">
        <v>6.3620024399262496</v>
      </c>
      <c r="S150" s="295">
        <v>3.2231869670794739</v>
      </c>
      <c r="T150" s="295">
        <v>0</v>
      </c>
      <c r="U150" s="295">
        <v>0</v>
      </c>
      <c r="V150" s="295">
        <v>0</v>
      </c>
      <c r="W150" s="295">
        <v>0</v>
      </c>
      <c r="X150" s="295">
        <v>0</v>
      </c>
      <c r="Y150" s="410">
        <v>1</v>
      </c>
      <c r="Z150" s="410"/>
      <c r="AA150" s="410"/>
      <c r="AB150" s="410"/>
      <c r="AC150" s="410"/>
      <c r="AD150" s="410"/>
      <c r="AE150" s="410"/>
      <c r="AF150" s="410"/>
      <c r="AG150" s="410"/>
      <c r="AH150" s="410"/>
      <c r="AI150" s="410"/>
      <c r="AJ150" s="410"/>
      <c r="AK150" s="410"/>
      <c r="AL150" s="410"/>
      <c r="AM150" s="296">
        <f>SUM(Y150:AL150)</f>
        <v>1</v>
      </c>
    </row>
    <row r="151" spans="1:39" ht="15" outlineLevel="1">
      <c r="B151" s="294" t="s">
        <v>244</v>
      </c>
      <c r="C151" s="291" t="s">
        <v>163</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1</v>
      </c>
      <c r="Z151" s="411">
        <f>Z150</f>
        <v>0</v>
      </c>
      <c r="AA151" s="411">
        <f t="shared" ref="AA151:AB151" si="71">AA150</f>
        <v>0</v>
      </c>
      <c r="AB151" s="411">
        <f t="shared" si="71"/>
        <v>0</v>
      </c>
      <c r="AC151" s="411">
        <f t="shared" ref="AC151:AL151" si="72">AC150</f>
        <v>0</v>
      </c>
      <c r="AD151" s="411">
        <f t="shared" si="72"/>
        <v>0</v>
      </c>
      <c r="AE151" s="411">
        <f t="shared" si="72"/>
        <v>0</v>
      </c>
      <c r="AF151" s="411">
        <f t="shared" si="72"/>
        <v>0</v>
      </c>
      <c r="AG151" s="411">
        <f t="shared" si="72"/>
        <v>0</v>
      </c>
      <c r="AH151" s="411">
        <f t="shared" si="72"/>
        <v>0</v>
      </c>
      <c r="AI151" s="411">
        <f t="shared" si="72"/>
        <v>0</v>
      </c>
      <c r="AJ151" s="411">
        <f t="shared" si="72"/>
        <v>0</v>
      </c>
      <c r="AK151" s="411">
        <f t="shared" si="72"/>
        <v>0</v>
      </c>
      <c r="AL151" s="411">
        <f t="shared" si="72"/>
        <v>0</v>
      </c>
      <c r="AM151" s="502"/>
    </row>
    <row r="152" spans="1:39" ht="15.75" outlineLevel="1">
      <c r="A152" s="508"/>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6">
        <v>2</v>
      </c>
      <c r="B153" s="294" t="s">
        <v>2</v>
      </c>
      <c r="C153" s="291" t="s">
        <v>25</v>
      </c>
      <c r="D153" s="295">
        <v>3690.2152214359344</v>
      </c>
      <c r="E153" s="295">
        <v>3690.2152214359344</v>
      </c>
      <c r="F153" s="295">
        <v>3690.2152214359344</v>
      </c>
      <c r="G153" s="295">
        <v>3685.370514630561</v>
      </c>
      <c r="H153" s="295">
        <v>0</v>
      </c>
      <c r="I153" s="295">
        <v>0</v>
      </c>
      <c r="J153" s="295">
        <v>0</v>
      </c>
      <c r="K153" s="295">
        <v>0</v>
      </c>
      <c r="L153" s="295">
        <v>0</v>
      </c>
      <c r="M153" s="295">
        <v>0</v>
      </c>
      <c r="N153" s="291"/>
      <c r="O153" s="295">
        <v>2.0722952342522918</v>
      </c>
      <c r="P153" s="295">
        <v>2.0722952342522918</v>
      </c>
      <c r="Q153" s="295">
        <v>2.0722952342522918</v>
      </c>
      <c r="R153" s="295">
        <v>2.066877640897105</v>
      </c>
      <c r="S153" s="295">
        <v>0</v>
      </c>
      <c r="T153" s="295">
        <v>0</v>
      </c>
      <c r="U153" s="295">
        <v>0</v>
      </c>
      <c r="V153" s="295">
        <v>0</v>
      </c>
      <c r="W153" s="295">
        <v>0</v>
      </c>
      <c r="X153" s="295">
        <v>0</v>
      </c>
      <c r="Y153" s="410">
        <v>1</v>
      </c>
      <c r="Z153" s="410"/>
      <c r="AA153" s="410"/>
      <c r="AB153" s="410"/>
      <c r="AC153" s="410"/>
      <c r="AD153" s="410"/>
      <c r="AE153" s="410"/>
      <c r="AF153" s="410"/>
      <c r="AG153" s="410"/>
      <c r="AH153" s="410"/>
      <c r="AI153" s="410"/>
      <c r="AJ153" s="410"/>
      <c r="AK153" s="410"/>
      <c r="AL153" s="410"/>
      <c r="AM153" s="296">
        <f>SUM(Y153:AL153)</f>
        <v>1</v>
      </c>
    </row>
    <row r="154" spans="1:39" ht="15" outlineLevel="1">
      <c r="B154" s="294" t="s">
        <v>244</v>
      </c>
      <c r="C154" s="291" t="s">
        <v>163</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1</v>
      </c>
      <c r="Z154" s="411">
        <f>Z153</f>
        <v>0</v>
      </c>
      <c r="AA154" s="411">
        <f t="shared" ref="AA154:AB154" si="73">AA153</f>
        <v>0</v>
      </c>
      <c r="AB154" s="411">
        <f t="shared" si="73"/>
        <v>0</v>
      </c>
      <c r="AC154" s="411">
        <f t="shared" ref="AC154:AL154" si="74">AC153</f>
        <v>0</v>
      </c>
      <c r="AD154" s="411">
        <f t="shared" si="74"/>
        <v>0</v>
      </c>
      <c r="AE154" s="411">
        <f t="shared" si="74"/>
        <v>0</v>
      </c>
      <c r="AF154" s="411">
        <f t="shared" si="74"/>
        <v>0</v>
      </c>
      <c r="AG154" s="411">
        <f t="shared" si="74"/>
        <v>0</v>
      </c>
      <c r="AH154" s="411">
        <f t="shared" si="74"/>
        <v>0</v>
      </c>
      <c r="AI154" s="411">
        <f t="shared" si="74"/>
        <v>0</v>
      </c>
      <c r="AJ154" s="411">
        <f t="shared" si="74"/>
        <v>0</v>
      </c>
      <c r="AK154" s="411">
        <f t="shared" si="74"/>
        <v>0</v>
      </c>
      <c r="AL154" s="411">
        <f t="shared" si="74"/>
        <v>0</v>
      </c>
      <c r="AM154" s="502"/>
    </row>
    <row r="155" spans="1:39" ht="15.75" outlineLevel="1">
      <c r="A155" s="508"/>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6">
        <v>3</v>
      </c>
      <c r="B156" s="294" t="s">
        <v>3</v>
      </c>
      <c r="C156" s="291" t="s">
        <v>25</v>
      </c>
      <c r="D156" s="295">
        <v>157052.13619806949</v>
      </c>
      <c r="E156" s="295">
        <v>157052.13619806949</v>
      </c>
      <c r="F156" s="295">
        <v>157052.13619806949</v>
      </c>
      <c r="G156" s="295">
        <v>157052.13619806949</v>
      </c>
      <c r="H156" s="295">
        <v>157052.13619806949</v>
      </c>
      <c r="I156" s="295">
        <v>157052.13619806949</v>
      </c>
      <c r="J156" s="295">
        <v>157052.13619806949</v>
      </c>
      <c r="K156" s="295">
        <v>157052.13619806949</v>
      </c>
      <c r="L156" s="295">
        <v>157052.13619806949</v>
      </c>
      <c r="M156" s="295">
        <v>157052.13619806949</v>
      </c>
      <c r="N156" s="291"/>
      <c r="O156" s="295">
        <v>88.779994813174028</v>
      </c>
      <c r="P156" s="295">
        <v>88.779994813174028</v>
      </c>
      <c r="Q156" s="295">
        <v>88.779994813174028</v>
      </c>
      <c r="R156" s="295">
        <v>88.779994813174028</v>
      </c>
      <c r="S156" s="295">
        <v>88.779994813174028</v>
      </c>
      <c r="T156" s="295">
        <v>88.779994813174028</v>
      </c>
      <c r="U156" s="295">
        <v>88.779994813174028</v>
      </c>
      <c r="V156" s="295">
        <v>88.779994813174028</v>
      </c>
      <c r="W156" s="295">
        <v>88.779994813174028</v>
      </c>
      <c r="X156" s="295">
        <v>88.779994813174028</v>
      </c>
      <c r="Y156" s="410">
        <v>1</v>
      </c>
      <c r="Z156" s="410"/>
      <c r="AA156" s="410"/>
      <c r="AB156" s="410"/>
      <c r="AC156" s="410"/>
      <c r="AD156" s="410"/>
      <c r="AE156" s="410"/>
      <c r="AF156" s="410"/>
      <c r="AG156" s="410"/>
      <c r="AH156" s="410"/>
      <c r="AI156" s="410"/>
      <c r="AJ156" s="410"/>
      <c r="AK156" s="410"/>
      <c r="AL156" s="410"/>
      <c r="AM156" s="296">
        <f>SUM(Y156:AL156)</f>
        <v>1</v>
      </c>
    </row>
    <row r="157" spans="1:39" ht="15" outlineLevel="1">
      <c r="B157" s="294" t="s">
        <v>244</v>
      </c>
      <c r="C157" s="291" t="s">
        <v>163</v>
      </c>
      <c r="D157" s="295">
        <v>3020.6213125521463</v>
      </c>
      <c r="E157" s="295">
        <v>3020.6213125521463</v>
      </c>
      <c r="F157" s="295">
        <v>3020.6213125521463</v>
      </c>
      <c r="G157" s="295">
        <v>3020.6213125521463</v>
      </c>
      <c r="H157" s="295">
        <v>3020.6213125521463</v>
      </c>
      <c r="I157" s="295">
        <v>3020.6213125521463</v>
      </c>
      <c r="J157" s="295">
        <v>3020.6213125521463</v>
      </c>
      <c r="K157" s="295">
        <v>3020.6213125521463</v>
      </c>
      <c r="L157" s="295">
        <v>3020.6213125521463</v>
      </c>
      <c r="M157" s="295">
        <v>3020.6213125521463</v>
      </c>
      <c r="N157" s="468"/>
      <c r="O157" s="295">
        <v>1.5054052372293436</v>
      </c>
      <c r="P157" s="295">
        <v>1.5054052372293436</v>
      </c>
      <c r="Q157" s="295">
        <v>1.5054052372293436</v>
      </c>
      <c r="R157" s="295">
        <v>1.5054052372293436</v>
      </c>
      <c r="S157" s="295">
        <v>1.5054052372293436</v>
      </c>
      <c r="T157" s="295">
        <v>1.5054052372293436</v>
      </c>
      <c r="U157" s="295">
        <v>1.5054052372293436</v>
      </c>
      <c r="V157" s="295">
        <v>1.5054052372293436</v>
      </c>
      <c r="W157" s="295">
        <v>1.5054052372293436</v>
      </c>
      <c r="X157" s="295">
        <v>1.5054052372293436</v>
      </c>
      <c r="Y157" s="411">
        <f>Y156</f>
        <v>1</v>
      </c>
      <c r="Z157" s="411">
        <f>Z156</f>
        <v>0</v>
      </c>
      <c r="AA157" s="411">
        <f t="shared" ref="AA157:AB157" si="75">AA156</f>
        <v>0</v>
      </c>
      <c r="AB157" s="411">
        <f t="shared" si="75"/>
        <v>0</v>
      </c>
      <c r="AC157" s="411">
        <f t="shared" ref="AC157:AL157" si="76">AC156</f>
        <v>0</v>
      </c>
      <c r="AD157" s="411">
        <f t="shared" si="76"/>
        <v>0</v>
      </c>
      <c r="AE157" s="411">
        <f t="shared" si="76"/>
        <v>0</v>
      </c>
      <c r="AF157" s="411">
        <f t="shared" si="76"/>
        <v>0</v>
      </c>
      <c r="AG157" s="411">
        <f t="shared" si="76"/>
        <v>0</v>
      </c>
      <c r="AH157" s="411">
        <f t="shared" si="76"/>
        <v>0</v>
      </c>
      <c r="AI157" s="411">
        <f t="shared" si="76"/>
        <v>0</v>
      </c>
      <c r="AJ157" s="411">
        <f t="shared" si="76"/>
        <v>0</v>
      </c>
      <c r="AK157" s="411">
        <f t="shared" si="76"/>
        <v>0</v>
      </c>
      <c r="AL157" s="411">
        <f t="shared" si="76"/>
        <v>0</v>
      </c>
      <c r="AM157" s="502"/>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6">
        <v>4</v>
      </c>
      <c r="B159" s="294" t="s">
        <v>4</v>
      </c>
      <c r="C159" s="291" t="s">
        <v>25</v>
      </c>
      <c r="D159" s="295">
        <v>3563.1475225578379</v>
      </c>
      <c r="E159" s="295">
        <v>3563.1475225578379</v>
      </c>
      <c r="F159" s="295">
        <v>3563.1475225578379</v>
      </c>
      <c r="G159" s="295">
        <v>3563.1475225578379</v>
      </c>
      <c r="H159" s="295">
        <v>3509.6166134134787</v>
      </c>
      <c r="I159" s="295">
        <v>3509.6166134134787</v>
      </c>
      <c r="J159" s="295">
        <v>1652.6665326011005</v>
      </c>
      <c r="K159" s="295">
        <v>1643.5454159086908</v>
      </c>
      <c r="L159" s="295">
        <v>1643.5454159086908</v>
      </c>
      <c r="M159" s="295">
        <v>1643.5454159086908</v>
      </c>
      <c r="N159" s="291"/>
      <c r="O159" s="295">
        <v>0.58718607039531678</v>
      </c>
      <c r="P159" s="295">
        <v>0.58718607039531678</v>
      </c>
      <c r="Q159" s="295">
        <v>0.58718607039531678</v>
      </c>
      <c r="R159" s="295">
        <v>0.58718607039531678</v>
      </c>
      <c r="S159" s="295">
        <v>0.58470743138023817</v>
      </c>
      <c r="T159" s="295">
        <v>0.58470743138023817</v>
      </c>
      <c r="U159" s="295">
        <v>0.4987251644446492</v>
      </c>
      <c r="V159" s="295">
        <v>0.49768394107793579</v>
      </c>
      <c r="W159" s="295">
        <v>0.49768394107793579</v>
      </c>
      <c r="X159" s="295">
        <v>0.49768394107793579</v>
      </c>
      <c r="Y159" s="410">
        <v>1</v>
      </c>
      <c r="Z159" s="410"/>
      <c r="AA159" s="410"/>
      <c r="AB159" s="410"/>
      <c r="AC159" s="410"/>
      <c r="AD159" s="410"/>
      <c r="AE159" s="410"/>
      <c r="AF159" s="410"/>
      <c r="AG159" s="410"/>
      <c r="AH159" s="410"/>
      <c r="AI159" s="410"/>
      <c r="AJ159" s="410"/>
      <c r="AK159" s="410"/>
      <c r="AL159" s="410"/>
      <c r="AM159" s="296">
        <f>SUM(Y159:AL159)</f>
        <v>1</v>
      </c>
    </row>
    <row r="160" spans="1:39" ht="15" outlineLevel="1">
      <c r="B160" s="294" t="s">
        <v>244</v>
      </c>
      <c r="C160" s="291" t="s">
        <v>163</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1</v>
      </c>
      <c r="Z160" s="411">
        <f>Z159</f>
        <v>0</v>
      </c>
      <c r="AA160" s="411">
        <f t="shared" ref="AA160:AB160" si="77">AA159</f>
        <v>0</v>
      </c>
      <c r="AB160" s="411">
        <f t="shared" si="77"/>
        <v>0</v>
      </c>
      <c r="AC160" s="411">
        <f t="shared" ref="AC160:AL160" si="78">AC159</f>
        <v>0</v>
      </c>
      <c r="AD160" s="411">
        <f t="shared" si="78"/>
        <v>0</v>
      </c>
      <c r="AE160" s="411">
        <f t="shared" si="78"/>
        <v>0</v>
      </c>
      <c r="AF160" s="411">
        <f t="shared" si="78"/>
        <v>0</v>
      </c>
      <c r="AG160" s="411">
        <f t="shared" si="78"/>
        <v>0</v>
      </c>
      <c r="AH160" s="411">
        <f t="shared" si="78"/>
        <v>0</v>
      </c>
      <c r="AI160" s="411">
        <f t="shared" si="78"/>
        <v>0</v>
      </c>
      <c r="AJ160" s="411">
        <f t="shared" si="78"/>
        <v>0</v>
      </c>
      <c r="AK160" s="411">
        <f t="shared" si="78"/>
        <v>0</v>
      </c>
      <c r="AL160" s="411">
        <f t="shared" si="78"/>
        <v>0</v>
      </c>
      <c r="AM160" s="502"/>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6">
        <v>5</v>
      </c>
      <c r="B162" s="294" t="s">
        <v>5</v>
      </c>
      <c r="C162" s="291" t="s">
        <v>25</v>
      </c>
      <c r="D162" s="295">
        <v>68249.842516567252</v>
      </c>
      <c r="E162" s="295">
        <v>68249.842516567252</v>
      </c>
      <c r="F162" s="295">
        <v>68249.842516567252</v>
      </c>
      <c r="G162" s="295">
        <v>68249.842516567252</v>
      </c>
      <c r="H162" s="295">
        <v>61352.266670884528</v>
      </c>
      <c r="I162" s="295">
        <v>49888.156002904121</v>
      </c>
      <c r="J162" s="295">
        <v>34028.839097318407</v>
      </c>
      <c r="K162" s="295">
        <v>33958.103906642573</v>
      </c>
      <c r="L162" s="295">
        <v>33958.103906642573</v>
      </c>
      <c r="M162" s="295">
        <v>17248.132677188532</v>
      </c>
      <c r="N162" s="291"/>
      <c r="O162" s="295">
        <v>3.7715577907196676</v>
      </c>
      <c r="P162" s="295">
        <v>3.7715577907196676</v>
      </c>
      <c r="Q162" s="295">
        <v>3.7715577907196676</v>
      </c>
      <c r="R162" s="295">
        <v>3.7715577907196676</v>
      </c>
      <c r="S162" s="295">
        <v>3.4521796805054681</v>
      </c>
      <c r="T162" s="295">
        <v>2.9213575362708761</v>
      </c>
      <c r="U162" s="295">
        <v>2.1870243769241173</v>
      </c>
      <c r="V162" s="295">
        <v>2.1789495834679724</v>
      </c>
      <c r="W162" s="295">
        <v>2.1789495834679724</v>
      </c>
      <c r="X162" s="295">
        <v>1.4052286194082533</v>
      </c>
      <c r="Y162" s="410">
        <v>1</v>
      </c>
      <c r="Z162" s="410"/>
      <c r="AA162" s="410"/>
      <c r="AB162" s="410"/>
      <c r="AC162" s="410"/>
      <c r="AD162" s="410"/>
      <c r="AE162" s="410"/>
      <c r="AF162" s="410"/>
      <c r="AG162" s="410"/>
      <c r="AH162" s="410"/>
      <c r="AI162" s="410"/>
      <c r="AJ162" s="410"/>
      <c r="AK162" s="410"/>
      <c r="AL162" s="410"/>
      <c r="AM162" s="296">
        <f>SUM(Y162:AL162)</f>
        <v>1</v>
      </c>
    </row>
    <row r="163" spans="1:39" ht="15" outlineLevel="1">
      <c r="B163" s="294" t="s">
        <v>244</v>
      </c>
      <c r="C163" s="291" t="s">
        <v>163</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1</v>
      </c>
      <c r="Z163" s="411">
        <f>Z162</f>
        <v>0</v>
      </c>
      <c r="AA163" s="411">
        <f t="shared" ref="AA163:AB163" si="79">AA162</f>
        <v>0</v>
      </c>
      <c r="AB163" s="411">
        <f t="shared" si="79"/>
        <v>0</v>
      </c>
      <c r="AC163" s="411">
        <f t="shared" ref="AC163:AL163" si="80">AC162</f>
        <v>0</v>
      </c>
      <c r="AD163" s="411">
        <f t="shared" si="80"/>
        <v>0</v>
      </c>
      <c r="AE163" s="411">
        <f t="shared" si="80"/>
        <v>0</v>
      </c>
      <c r="AF163" s="411">
        <f t="shared" si="80"/>
        <v>0</v>
      </c>
      <c r="AG163" s="411">
        <f t="shared" si="80"/>
        <v>0</v>
      </c>
      <c r="AH163" s="411">
        <f t="shared" si="80"/>
        <v>0</v>
      </c>
      <c r="AI163" s="411">
        <f t="shared" si="80"/>
        <v>0</v>
      </c>
      <c r="AJ163" s="411">
        <f t="shared" si="80"/>
        <v>0</v>
      </c>
      <c r="AK163" s="411">
        <f t="shared" si="80"/>
        <v>0</v>
      </c>
      <c r="AL163" s="411">
        <f t="shared" si="80"/>
        <v>0</v>
      </c>
      <c r="AM163" s="502"/>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6">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v>1</v>
      </c>
      <c r="Z165" s="410"/>
      <c r="AA165" s="410"/>
      <c r="AB165" s="410"/>
      <c r="AC165" s="410"/>
      <c r="AD165" s="410"/>
      <c r="AE165" s="410"/>
      <c r="AF165" s="410"/>
      <c r="AG165" s="410"/>
      <c r="AH165" s="410"/>
      <c r="AI165" s="410"/>
      <c r="AJ165" s="410"/>
      <c r="AK165" s="410"/>
      <c r="AL165" s="410"/>
      <c r="AM165" s="296">
        <f>SUM(Y165:AL165)</f>
        <v>1</v>
      </c>
    </row>
    <row r="166" spans="1:39" ht="15" outlineLevel="1">
      <c r="B166" s="294" t="s">
        <v>244</v>
      </c>
      <c r="C166" s="291" t="s">
        <v>163</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1</v>
      </c>
      <c r="Z166" s="411">
        <f>Z165</f>
        <v>0</v>
      </c>
      <c r="AA166" s="411">
        <f t="shared" ref="AA166:AB166" si="81">AA165</f>
        <v>0</v>
      </c>
      <c r="AB166" s="411">
        <f t="shared" si="81"/>
        <v>0</v>
      </c>
      <c r="AC166" s="411">
        <f t="shared" ref="AC166:AL166" si="82">AC165</f>
        <v>0</v>
      </c>
      <c r="AD166" s="411">
        <f t="shared" si="82"/>
        <v>0</v>
      </c>
      <c r="AE166" s="411">
        <f t="shared" si="82"/>
        <v>0</v>
      </c>
      <c r="AF166" s="411">
        <f t="shared" si="82"/>
        <v>0</v>
      </c>
      <c r="AG166" s="411">
        <f t="shared" si="82"/>
        <v>0</v>
      </c>
      <c r="AH166" s="411">
        <f t="shared" si="82"/>
        <v>0</v>
      </c>
      <c r="AI166" s="411">
        <f t="shared" si="82"/>
        <v>0</v>
      </c>
      <c r="AJ166" s="411">
        <f t="shared" si="82"/>
        <v>0</v>
      </c>
      <c r="AK166" s="411">
        <f t="shared" si="82"/>
        <v>0</v>
      </c>
      <c r="AL166" s="411">
        <f t="shared" si="82"/>
        <v>0</v>
      </c>
      <c r="AM166" s="502"/>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6">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v>1</v>
      </c>
      <c r="Z168" s="410"/>
      <c r="AA168" s="410"/>
      <c r="AB168" s="410"/>
      <c r="AC168" s="410"/>
      <c r="AD168" s="410"/>
      <c r="AE168" s="410"/>
      <c r="AF168" s="410"/>
      <c r="AG168" s="410"/>
      <c r="AH168" s="410"/>
      <c r="AI168" s="410"/>
      <c r="AJ168" s="410"/>
      <c r="AK168" s="410"/>
      <c r="AL168" s="410"/>
      <c r="AM168" s="296">
        <f>SUM(Y168:AL168)</f>
        <v>1</v>
      </c>
    </row>
    <row r="169" spans="1:39" ht="15" outlineLevel="1">
      <c r="B169" s="294" t="s">
        <v>244</v>
      </c>
      <c r="C169" s="291" t="s">
        <v>163</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1</v>
      </c>
      <c r="Z169" s="411">
        <f>Z168</f>
        <v>0</v>
      </c>
      <c r="AA169" s="411">
        <f t="shared" ref="AA169:AB169" si="83">AA168</f>
        <v>0</v>
      </c>
      <c r="AB169" s="411">
        <f t="shared" si="83"/>
        <v>0</v>
      </c>
      <c r="AC169" s="411">
        <f t="shared" ref="AC169:AL169" si="84">AC168</f>
        <v>0</v>
      </c>
      <c r="AD169" s="411">
        <f t="shared" si="84"/>
        <v>0</v>
      </c>
      <c r="AE169" s="411">
        <f t="shared" si="84"/>
        <v>0</v>
      </c>
      <c r="AF169" s="411">
        <f t="shared" si="84"/>
        <v>0</v>
      </c>
      <c r="AG169" s="411">
        <f t="shared" si="84"/>
        <v>0</v>
      </c>
      <c r="AH169" s="411">
        <f t="shared" si="84"/>
        <v>0</v>
      </c>
      <c r="AI169" s="411">
        <f t="shared" si="84"/>
        <v>0</v>
      </c>
      <c r="AJ169" s="411">
        <f t="shared" si="84"/>
        <v>0</v>
      </c>
      <c r="AK169" s="411">
        <f t="shared" si="84"/>
        <v>0</v>
      </c>
      <c r="AL169" s="411">
        <f t="shared" si="84"/>
        <v>0</v>
      </c>
      <c r="AM169" s="502"/>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6">
        <v>8</v>
      </c>
      <c r="B171" s="294" t="s">
        <v>485</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v>1</v>
      </c>
      <c r="Z171" s="410"/>
      <c r="AA171" s="410"/>
      <c r="AB171" s="410"/>
      <c r="AC171" s="410"/>
      <c r="AD171" s="410"/>
      <c r="AE171" s="410"/>
      <c r="AF171" s="410"/>
      <c r="AG171" s="410"/>
      <c r="AH171" s="410"/>
      <c r="AI171" s="410"/>
      <c r="AJ171" s="410"/>
      <c r="AK171" s="410"/>
      <c r="AL171" s="410"/>
      <c r="AM171" s="296">
        <f>SUM(Y171:AL171)</f>
        <v>1</v>
      </c>
    </row>
    <row r="172" spans="1:39" s="283" customFormat="1" ht="15" outlineLevel="1">
      <c r="A172" s="506"/>
      <c r="B172" s="294" t="s">
        <v>244</v>
      </c>
      <c r="C172" s="291" t="s">
        <v>163</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1</v>
      </c>
      <c r="Z172" s="411">
        <f>Z171</f>
        <v>0</v>
      </c>
      <c r="AA172" s="411">
        <f t="shared" ref="AA172:AB172" si="85">AA171</f>
        <v>0</v>
      </c>
      <c r="AB172" s="411">
        <f t="shared" si="85"/>
        <v>0</v>
      </c>
      <c r="AC172" s="411">
        <f t="shared" ref="AC172:AL172" si="86">AC171</f>
        <v>0</v>
      </c>
      <c r="AD172" s="411">
        <f t="shared" si="86"/>
        <v>0</v>
      </c>
      <c r="AE172" s="411">
        <f t="shared" si="86"/>
        <v>0</v>
      </c>
      <c r="AF172" s="411">
        <f t="shared" si="86"/>
        <v>0</v>
      </c>
      <c r="AG172" s="411">
        <f t="shared" si="86"/>
        <v>0</v>
      </c>
      <c r="AH172" s="411">
        <f t="shared" si="86"/>
        <v>0</v>
      </c>
      <c r="AI172" s="411">
        <f t="shared" si="86"/>
        <v>0</v>
      </c>
      <c r="AJ172" s="411">
        <f t="shared" si="86"/>
        <v>0</v>
      </c>
      <c r="AK172" s="411">
        <f t="shared" si="86"/>
        <v>0</v>
      </c>
      <c r="AL172" s="411">
        <f t="shared" si="86"/>
        <v>0</v>
      </c>
      <c r="AM172" s="502"/>
    </row>
    <row r="173" spans="1:39" s="283" customFormat="1" ht="15" outlineLevel="1">
      <c r="A173" s="506"/>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6">
        <v>9</v>
      </c>
      <c r="B174" s="294" t="s">
        <v>7</v>
      </c>
      <c r="C174" s="291" t="s">
        <v>25</v>
      </c>
      <c r="D174" s="295"/>
      <c r="E174" s="295"/>
      <c r="F174" s="295"/>
      <c r="G174" s="295"/>
      <c r="H174" s="295"/>
      <c r="I174" s="295"/>
      <c r="J174" s="295"/>
      <c r="K174" s="295"/>
      <c r="L174" s="295"/>
      <c r="M174" s="295"/>
      <c r="N174" s="291"/>
      <c r="O174" s="295"/>
      <c r="P174" s="295"/>
      <c r="Q174" s="295"/>
      <c r="R174" s="295"/>
      <c r="S174" s="295"/>
      <c r="T174" s="295"/>
      <c r="U174" s="295"/>
      <c r="V174" s="295"/>
      <c r="W174" s="295"/>
      <c r="X174" s="295"/>
      <c r="Y174" s="410">
        <v>1</v>
      </c>
      <c r="Z174" s="410"/>
      <c r="AA174" s="410"/>
      <c r="AB174" s="410"/>
      <c r="AC174" s="410"/>
      <c r="AD174" s="410"/>
      <c r="AE174" s="410"/>
      <c r="AF174" s="410"/>
      <c r="AG174" s="410"/>
      <c r="AH174" s="410"/>
      <c r="AI174" s="410"/>
      <c r="AJ174" s="410"/>
      <c r="AK174" s="410"/>
      <c r="AL174" s="410"/>
      <c r="AM174" s="296">
        <f>SUM(Y174:AL174)</f>
        <v>1</v>
      </c>
    </row>
    <row r="175" spans="1:39" ht="15" outlineLevel="1">
      <c r="B175" s="294" t="s">
        <v>244</v>
      </c>
      <c r="C175" s="291" t="s">
        <v>163</v>
      </c>
      <c r="D175" s="295"/>
      <c r="E175" s="295"/>
      <c r="F175" s="295"/>
      <c r="G175" s="295"/>
      <c r="H175" s="295"/>
      <c r="I175" s="295"/>
      <c r="J175" s="295"/>
      <c r="K175" s="295"/>
      <c r="L175" s="295"/>
      <c r="M175" s="295"/>
      <c r="N175" s="291"/>
      <c r="O175" s="295"/>
      <c r="P175" s="295"/>
      <c r="Q175" s="295"/>
      <c r="R175" s="295"/>
      <c r="S175" s="295"/>
      <c r="T175" s="295"/>
      <c r="U175" s="295"/>
      <c r="V175" s="295"/>
      <c r="W175" s="295"/>
      <c r="X175" s="295"/>
      <c r="Y175" s="411">
        <f>Y174</f>
        <v>1</v>
      </c>
      <c r="Z175" s="411">
        <f>Z174</f>
        <v>0</v>
      </c>
      <c r="AA175" s="411">
        <f t="shared" ref="AA175:AB175" si="87">AA174</f>
        <v>0</v>
      </c>
      <c r="AB175" s="411">
        <f t="shared" si="87"/>
        <v>0</v>
      </c>
      <c r="AC175" s="411">
        <f t="shared" ref="AC175:AL175" si="88">AC174</f>
        <v>0</v>
      </c>
      <c r="AD175" s="411">
        <f t="shared" si="88"/>
        <v>0</v>
      </c>
      <c r="AE175" s="411">
        <f t="shared" si="88"/>
        <v>0</v>
      </c>
      <c r="AF175" s="411">
        <f t="shared" si="88"/>
        <v>0</v>
      </c>
      <c r="AG175" s="411">
        <f t="shared" si="88"/>
        <v>0</v>
      </c>
      <c r="AH175" s="411">
        <f t="shared" si="88"/>
        <v>0</v>
      </c>
      <c r="AI175" s="411">
        <f t="shared" si="88"/>
        <v>0</v>
      </c>
      <c r="AJ175" s="411">
        <f t="shared" si="88"/>
        <v>0</v>
      </c>
      <c r="AK175" s="411">
        <f t="shared" si="88"/>
        <v>0</v>
      </c>
      <c r="AL175" s="411">
        <f t="shared" si="88"/>
        <v>0</v>
      </c>
      <c r="AM175" s="502"/>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75" outlineLevel="1">
      <c r="A177" s="507"/>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6">
        <v>10</v>
      </c>
      <c r="B178" s="310" t="s">
        <v>22</v>
      </c>
      <c r="C178" s="291" t="s">
        <v>25</v>
      </c>
      <c r="D178" s="295">
        <v>891320.26162691612</v>
      </c>
      <c r="E178" s="295">
        <v>891320.26162691612</v>
      </c>
      <c r="F178" s="295">
        <v>882634.64326662594</v>
      </c>
      <c r="G178" s="295">
        <v>872339.96130591084</v>
      </c>
      <c r="H178" s="295">
        <v>872339.96130591084</v>
      </c>
      <c r="I178" s="295">
        <v>825781.3408546726</v>
      </c>
      <c r="J178" s="295">
        <v>814229.71831632173</v>
      </c>
      <c r="K178" s="295">
        <v>814229.71831632173</v>
      </c>
      <c r="L178" s="295">
        <v>803706.69586495566</v>
      </c>
      <c r="M178" s="295">
        <v>647934.47822083486</v>
      </c>
      <c r="N178" s="295">
        <v>12</v>
      </c>
      <c r="O178" s="295">
        <v>187.74892097725359</v>
      </c>
      <c r="P178" s="295">
        <v>187.74892097725359</v>
      </c>
      <c r="Q178" s="295">
        <v>185.08150847345772</v>
      </c>
      <c r="R178" s="295">
        <v>181.92415815167067</v>
      </c>
      <c r="S178" s="295">
        <v>181.92415815167067</v>
      </c>
      <c r="T178" s="295">
        <v>167.84683427046622</v>
      </c>
      <c r="U178" s="295">
        <v>164.68269305963869</v>
      </c>
      <c r="V178" s="295">
        <v>164.68269305963869</v>
      </c>
      <c r="W178" s="295">
        <v>161.98460459986785</v>
      </c>
      <c r="X178" s="295">
        <v>119.31654721542701</v>
      </c>
      <c r="Y178" s="467"/>
      <c r="Z178" s="467">
        <v>0.17100000000000001</v>
      </c>
      <c r="AA178" s="467">
        <v>0.25779999999999997</v>
      </c>
      <c r="AB178" s="467">
        <v>0.57120000000000004</v>
      </c>
      <c r="AC178" s="415"/>
      <c r="AD178" s="415"/>
      <c r="AE178" s="415"/>
      <c r="AF178" s="415"/>
      <c r="AG178" s="415"/>
      <c r="AH178" s="415"/>
      <c r="AI178" s="415"/>
      <c r="AJ178" s="415"/>
      <c r="AK178" s="415"/>
      <c r="AL178" s="415"/>
      <c r="AM178" s="296">
        <f>SUM(Y178:AL178)</f>
        <v>1</v>
      </c>
    </row>
    <row r="179" spans="1:39" ht="15" outlineLevel="1">
      <c r="B179" s="294" t="s">
        <v>244</v>
      </c>
      <c r="C179" s="291" t="s">
        <v>163</v>
      </c>
      <c r="D179" s="295">
        <v>40100.724593699</v>
      </c>
      <c r="E179" s="295">
        <v>40100.724593699</v>
      </c>
      <c r="F179" s="295">
        <v>40100.724593699</v>
      </c>
      <c r="G179" s="295">
        <v>40100.724593699</v>
      </c>
      <c r="H179" s="295">
        <v>40100.724593699</v>
      </c>
      <c r="I179" s="295">
        <v>40100.724593699</v>
      </c>
      <c r="J179" s="295">
        <v>39879.617813295001</v>
      </c>
      <c r="K179" s="295">
        <v>39879.617813295001</v>
      </c>
      <c r="L179" s="295">
        <v>39879.617813295001</v>
      </c>
      <c r="M179" s="295">
        <v>38558.368074266</v>
      </c>
      <c r="N179" s="295">
        <f>N178</f>
        <v>12</v>
      </c>
      <c r="O179" s="295">
        <v>2.8532212330000002</v>
      </c>
      <c r="P179" s="295">
        <v>2.8532212330000002</v>
      </c>
      <c r="Q179" s="295">
        <v>2.8532212330000002</v>
      </c>
      <c r="R179" s="295">
        <v>2.8532212330000002</v>
      </c>
      <c r="S179" s="295">
        <v>2.8532212330000002</v>
      </c>
      <c r="T179" s="295">
        <v>2.8532212330000002</v>
      </c>
      <c r="U179" s="295">
        <v>2.7726147829999999</v>
      </c>
      <c r="V179" s="295">
        <v>2.7726147829999999</v>
      </c>
      <c r="W179" s="295">
        <v>2.7726147829999999</v>
      </c>
      <c r="X179" s="295">
        <v>2.290941401</v>
      </c>
      <c r="Y179" s="411">
        <f>Y178</f>
        <v>0</v>
      </c>
      <c r="Z179" s="411">
        <f>Z178</f>
        <v>0.17100000000000001</v>
      </c>
      <c r="AA179" s="411">
        <f t="shared" ref="AA179:AB179" si="89">AA178</f>
        <v>0.25779999999999997</v>
      </c>
      <c r="AB179" s="411">
        <f t="shared" si="89"/>
        <v>0.57120000000000004</v>
      </c>
      <c r="AC179" s="411">
        <f t="shared" ref="AC179:AL179" si="90">AC178</f>
        <v>0</v>
      </c>
      <c r="AD179" s="411">
        <f t="shared" si="90"/>
        <v>0</v>
      </c>
      <c r="AE179" s="411">
        <f t="shared" si="90"/>
        <v>0</v>
      </c>
      <c r="AF179" s="411">
        <f t="shared" si="90"/>
        <v>0</v>
      </c>
      <c r="AG179" s="411">
        <f t="shared" si="90"/>
        <v>0</v>
      </c>
      <c r="AH179" s="411">
        <f t="shared" si="90"/>
        <v>0</v>
      </c>
      <c r="AI179" s="411">
        <f t="shared" si="90"/>
        <v>0</v>
      </c>
      <c r="AJ179" s="411">
        <f t="shared" si="90"/>
        <v>0</v>
      </c>
      <c r="AK179" s="411">
        <f t="shared" si="90"/>
        <v>0</v>
      </c>
      <c r="AL179" s="411">
        <f t="shared" si="90"/>
        <v>0</v>
      </c>
      <c r="AM179" s="502"/>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6">
        <v>11</v>
      </c>
      <c r="B181" s="314" t="s">
        <v>21</v>
      </c>
      <c r="C181" s="291" t="s">
        <v>25</v>
      </c>
      <c r="D181" s="295">
        <v>278643.2816194066</v>
      </c>
      <c r="E181" s="295">
        <v>278643.28161940631</v>
      </c>
      <c r="F181" s="295">
        <v>276525.09150465997</v>
      </c>
      <c r="G181" s="295">
        <v>205778.5487088126</v>
      </c>
      <c r="H181" s="295">
        <v>205778.5487088126</v>
      </c>
      <c r="I181" s="295">
        <v>63244.145998860862</v>
      </c>
      <c r="J181" s="295">
        <v>63244.145998860862</v>
      </c>
      <c r="K181" s="295">
        <v>63244.145998860862</v>
      </c>
      <c r="L181" s="295">
        <v>63244.145998860862</v>
      </c>
      <c r="M181" s="295">
        <v>63244.145998860862</v>
      </c>
      <c r="N181" s="295">
        <v>12</v>
      </c>
      <c r="O181" s="295">
        <v>73.243883069701525</v>
      </c>
      <c r="P181" s="295">
        <v>73.243883069701525</v>
      </c>
      <c r="Q181" s="295">
        <v>72.628585436680865</v>
      </c>
      <c r="R181" s="295">
        <v>55.035617097860573</v>
      </c>
      <c r="S181" s="295">
        <v>55.035617097860573</v>
      </c>
      <c r="T181" s="295">
        <v>15.498347703365015</v>
      </c>
      <c r="U181" s="295">
        <v>15.498347703365015</v>
      </c>
      <c r="V181" s="295">
        <v>15.498347703365015</v>
      </c>
      <c r="W181" s="295">
        <v>15.498347703365015</v>
      </c>
      <c r="X181" s="295">
        <v>15.498347703365015</v>
      </c>
      <c r="Y181" s="415"/>
      <c r="Z181" s="415">
        <v>1</v>
      </c>
      <c r="AA181" s="415"/>
      <c r="AB181" s="415"/>
      <c r="AC181" s="415"/>
      <c r="AD181" s="415"/>
      <c r="AE181" s="415"/>
      <c r="AF181" s="415"/>
      <c r="AG181" s="415"/>
      <c r="AH181" s="415"/>
      <c r="AI181" s="415"/>
      <c r="AJ181" s="415"/>
      <c r="AK181" s="415"/>
      <c r="AL181" s="415"/>
      <c r="AM181" s="296">
        <f>SUM(Y181:AL181)</f>
        <v>1</v>
      </c>
    </row>
    <row r="182" spans="1:39" ht="15" outlineLevel="1">
      <c r="B182" s="294" t="s">
        <v>244</v>
      </c>
      <c r="C182" s="291" t="s">
        <v>163</v>
      </c>
      <c r="D182" s="295">
        <v>12533.765038863001</v>
      </c>
      <c r="E182" s="295">
        <v>12533.765038863001</v>
      </c>
      <c r="F182" s="295">
        <v>12533.765038863001</v>
      </c>
      <c r="G182" s="295">
        <v>11789.018855987</v>
      </c>
      <c r="H182" s="295">
        <v>11789.018855987</v>
      </c>
      <c r="I182" s="295">
        <v>1844.4154078179999</v>
      </c>
      <c r="J182" s="295">
        <v>1844.4154078179999</v>
      </c>
      <c r="K182" s="295">
        <v>1844.4154078179999</v>
      </c>
      <c r="L182" s="295">
        <v>1844.4154078179999</v>
      </c>
      <c r="M182" s="295">
        <v>1844.4154078179999</v>
      </c>
      <c r="N182" s="295">
        <f>N181</f>
        <v>12</v>
      </c>
      <c r="O182" s="295">
        <v>3.3051762679999999</v>
      </c>
      <c r="P182" s="295">
        <v>3.3051762679999999</v>
      </c>
      <c r="Q182" s="295">
        <v>3.3051762679999999</v>
      </c>
      <c r="R182" s="295">
        <v>3.0951109749999999</v>
      </c>
      <c r="S182" s="295">
        <v>3.0951109749999999</v>
      </c>
      <c r="T182" s="295">
        <v>0.48423625799999997</v>
      </c>
      <c r="U182" s="295">
        <v>0.48423625799999997</v>
      </c>
      <c r="V182" s="295">
        <v>0.48423625799999997</v>
      </c>
      <c r="W182" s="295">
        <v>0.48423625799999997</v>
      </c>
      <c r="X182" s="295">
        <v>0.48423625799999997</v>
      </c>
      <c r="Y182" s="411">
        <f>Y181</f>
        <v>0</v>
      </c>
      <c r="Z182" s="411">
        <f>Z181</f>
        <v>1</v>
      </c>
      <c r="AA182" s="411">
        <f t="shared" ref="AA182:AB182" si="91">AA181</f>
        <v>0</v>
      </c>
      <c r="AB182" s="411">
        <f t="shared" si="91"/>
        <v>0</v>
      </c>
      <c r="AC182" s="411">
        <f t="shared" ref="AC182:AL182" si="92">AC181</f>
        <v>0</v>
      </c>
      <c r="AD182" s="411">
        <f t="shared" si="92"/>
        <v>0</v>
      </c>
      <c r="AE182" s="411">
        <f t="shared" si="92"/>
        <v>0</v>
      </c>
      <c r="AF182" s="411">
        <f t="shared" si="92"/>
        <v>0</v>
      </c>
      <c r="AG182" s="411">
        <f t="shared" si="92"/>
        <v>0</v>
      </c>
      <c r="AH182" s="411">
        <f t="shared" si="92"/>
        <v>0</v>
      </c>
      <c r="AI182" s="411">
        <f t="shared" si="92"/>
        <v>0</v>
      </c>
      <c r="AJ182" s="411">
        <f t="shared" si="92"/>
        <v>0</v>
      </c>
      <c r="AK182" s="411">
        <f t="shared" si="92"/>
        <v>0</v>
      </c>
      <c r="AL182" s="411">
        <f t="shared" si="92"/>
        <v>0</v>
      </c>
      <c r="AM182" s="502"/>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6">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244</v>
      </c>
      <c r="C185" s="291" t="s">
        <v>163</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B185" si="93">AA184</f>
        <v>0</v>
      </c>
      <c r="AB185" s="411">
        <f t="shared" si="93"/>
        <v>0</v>
      </c>
      <c r="AC185" s="411">
        <f t="shared" ref="AC185:AL185" si="94">AC184</f>
        <v>0</v>
      </c>
      <c r="AD185" s="411">
        <f t="shared" si="94"/>
        <v>0</v>
      </c>
      <c r="AE185" s="411">
        <f t="shared" si="94"/>
        <v>0</v>
      </c>
      <c r="AF185" s="411">
        <f t="shared" si="94"/>
        <v>0</v>
      </c>
      <c r="AG185" s="411">
        <f t="shared" si="94"/>
        <v>0</v>
      </c>
      <c r="AH185" s="411">
        <f t="shared" si="94"/>
        <v>0</v>
      </c>
      <c r="AI185" s="411">
        <f t="shared" si="94"/>
        <v>0</v>
      </c>
      <c r="AJ185" s="411">
        <f t="shared" si="94"/>
        <v>0</v>
      </c>
      <c r="AK185" s="411">
        <f t="shared" si="94"/>
        <v>0</v>
      </c>
      <c r="AL185" s="411">
        <f t="shared" si="94"/>
        <v>0</v>
      </c>
      <c r="AM185" s="502"/>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6">
        <v>13</v>
      </c>
      <c r="B187" s="314" t="s">
        <v>24</v>
      </c>
      <c r="C187" s="291" t="s">
        <v>25</v>
      </c>
      <c r="D187" s="295"/>
      <c r="E187" s="295"/>
      <c r="F187" s="295"/>
      <c r="G187" s="295"/>
      <c r="H187" s="295"/>
      <c r="I187" s="295"/>
      <c r="J187" s="295"/>
      <c r="K187" s="295"/>
      <c r="L187" s="295"/>
      <c r="M187" s="295"/>
      <c r="N187" s="295">
        <v>12</v>
      </c>
      <c r="O187" s="295"/>
      <c r="P187" s="295"/>
      <c r="Q187" s="295"/>
      <c r="R187" s="295"/>
      <c r="S187" s="295"/>
      <c r="T187" s="295"/>
      <c r="U187" s="295"/>
      <c r="V187" s="295"/>
      <c r="W187" s="295"/>
      <c r="X187" s="295"/>
      <c r="Y187" s="415"/>
      <c r="Z187" s="415"/>
      <c r="AA187" s="415">
        <v>1</v>
      </c>
      <c r="AB187" s="415"/>
      <c r="AC187" s="415"/>
      <c r="AD187" s="415"/>
      <c r="AE187" s="415"/>
      <c r="AF187" s="415"/>
      <c r="AG187" s="415"/>
      <c r="AH187" s="415"/>
      <c r="AI187" s="415"/>
      <c r="AJ187" s="415"/>
      <c r="AK187" s="415"/>
      <c r="AL187" s="415"/>
      <c r="AM187" s="296">
        <f>SUM(Y187:AL187)</f>
        <v>1</v>
      </c>
    </row>
    <row r="188" spans="1:39" ht="15" outlineLevel="1">
      <c r="B188" s="294" t="s">
        <v>244</v>
      </c>
      <c r="C188" s="291" t="s">
        <v>163</v>
      </c>
      <c r="D188" s="295">
        <v>1262.70615</v>
      </c>
      <c r="E188" s="295">
        <v>1262.70615</v>
      </c>
      <c r="F188" s="295">
        <v>1262.70615</v>
      </c>
      <c r="G188" s="295">
        <v>1262.70615</v>
      </c>
      <c r="H188" s="295">
        <v>1262.70615</v>
      </c>
      <c r="I188" s="295">
        <v>1262.70615</v>
      </c>
      <c r="J188" s="295">
        <v>1262.70615</v>
      </c>
      <c r="K188" s="295">
        <v>1262.70615</v>
      </c>
      <c r="L188" s="295">
        <v>1262.70615</v>
      </c>
      <c r="M188" s="295">
        <v>1262.70615</v>
      </c>
      <c r="N188" s="295">
        <f>N187</f>
        <v>12</v>
      </c>
      <c r="O188" s="295">
        <v>0.75276012599999997</v>
      </c>
      <c r="P188" s="295">
        <v>0.75276012599999997</v>
      </c>
      <c r="Q188" s="295">
        <v>0.75276012599999997</v>
      </c>
      <c r="R188" s="295">
        <v>0.75276012599999997</v>
      </c>
      <c r="S188" s="295">
        <v>0.75276012599999997</v>
      </c>
      <c r="T188" s="295">
        <v>0.75276012599999997</v>
      </c>
      <c r="U188" s="295">
        <v>0.75276012599999997</v>
      </c>
      <c r="V188" s="295">
        <v>0.75276012599999997</v>
      </c>
      <c r="W188" s="295">
        <v>0.75276012599999997</v>
      </c>
      <c r="X188" s="295">
        <v>0.75276012599999997</v>
      </c>
      <c r="Y188" s="411">
        <f>Y187</f>
        <v>0</v>
      </c>
      <c r="Z188" s="411">
        <f>Z187</f>
        <v>0</v>
      </c>
      <c r="AA188" s="411">
        <f t="shared" ref="AA188:AB188" si="95">AA187</f>
        <v>1</v>
      </c>
      <c r="AB188" s="411">
        <f t="shared" si="95"/>
        <v>0</v>
      </c>
      <c r="AC188" s="411">
        <f t="shared" ref="AC188:AL188" si="96">AC187</f>
        <v>0</v>
      </c>
      <c r="AD188" s="411">
        <f t="shared" si="96"/>
        <v>0</v>
      </c>
      <c r="AE188" s="411">
        <f t="shared" si="96"/>
        <v>0</v>
      </c>
      <c r="AF188" s="411">
        <f t="shared" si="96"/>
        <v>0</v>
      </c>
      <c r="AG188" s="411">
        <f t="shared" si="96"/>
        <v>0</v>
      </c>
      <c r="AH188" s="411">
        <f t="shared" si="96"/>
        <v>0</v>
      </c>
      <c r="AI188" s="411">
        <f t="shared" si="96"/>
        <v>0</v>
      </c>
      <c r="AJ188" s="411">
        <f t="shared" si="96"/>
        <v>0</v>
      </c>
      <c r="AK188" s="411">
        <f t="shared" si="96"/>
        <v>0</v>
      </c>
      <c r="AL188" s="411">
        <f t="shared" si="96"/>
        <v>0</v>
      </c>
      <c r="AM188" s="502"/>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6">
        <v>14</v>
      </c>
      <c r="B190" s="314" t="s">
        <v>20</v>
      </c>
      <c r="C190" s="291" t="s">
        <v>25</v>
      </c>
      <c r="D190" s="295">
        <v>50352.508925126152</v>
      </c>
      <c r="E190" s="295">
        <v>50352.508925126152</v>
      </c>
      <c r="F190" s="295">
        <v>50352.508925126152</v>
      </c>
      <c r="G190" s="295">
        <v>50352.508925126152</v>
      </c>
      <c r="H190" s="295">
        <v>0</v>
      </c>
      <c r="I190" s="295">
        <v>0</v>
      </c>
      <c r="J190" s="295">
        <v>0</v>
      </c>
      <c r="K190" s="295">
        <v>0</v>
      </c>
      <c r="L190" s="295">
        <v>0</v>
      </c>
      <c r="M190" s="295">
        <v>0</v>
      </c>
      <c r="N190" s="295">
        <v>12</v>
      </c>
      <c r="O190" s="295">
        <v>10.354349259129565</v>
      </c>
      <c r="P190" s="295">
        <v>10.354349259129565</v>
      </c>
      <c r="Q190" s="295">
        <v>10.354349259129565</v>
      </c>
      <c r="R190" s="295">
        <v>10.354349259129565</v>
      </c>
      <c r="S190" s="295">
        <v>0</v>
      </c>
      <c r="T190" s="295">
        <v>0</v>
      </c>
      <c r="U190" s="295">
        <v>0</v>
      </c>
      <c r="V190" s="295">
        <v>0</v>
      </c>
      <c r="W190" s="295">
        <v>0</v>
      </c>
      <c r="X190" s="295">
        <v>0</v>
      </c>
      <c r="Y190" s="415"/>
      <c r="Z190" s="415"/>
      <c r="AA190" s="415">
        <v>1</v>
      </c>
      <c r="AB190" s="415"/>
      <c r="AC190" s="415"/>
      <c r="AD190" s="415"/>
      <c r="AE190" s="415"/>
      <c r="AF190" s="415"/>
      <c r="AG190" s="415"/>
      <c r="AH190" s="415"/>
      <c r="AI190" s="415"/>
      <c r="AJ190" s="415"/>
      <c r="AK190" s="415"/>
      <c r="AL190" s="415"/>
      <c r="AM190" s="296">
        <f>SUM(Y190:AL190)</f>
        <v>1</v>
      </c>
    </row>
    <row r="191" spans="1:39" ht="15" outlineLevel="1">
      <c r="B191" s="294" t="s">
        <v>244</v>
      </c>
      <c r="C191" s="291" t="s">
        <v>163</v>
      </c>
      <c r="D191" s="295">
        <v>27738.433750263001</v>
      </c>
      <c r="E191" s="295">
        <v>27738.433750263001</v>
      </c>
      <c r="F191" s="295">
        <v>27738.433750263001</v>
      </c>
      <c r="G191" s="295">
        <v>27738.433750263001</v>
      </c>
      <c r="H191" s="295">
        <v>0</v>
      </c>
      <c r="I191" s="295">
        <v>0</v>
      </c>
      <c r="J191" s="295">
        <v>0</v>
      </c>
      <c r="K191" s="295">
        <v>0</v>
      </c>
      <c r="L191" s="295">
        <v>0</v>
      </c>
      <c r="M191" s="295">
        <v>0</v>
      </c>
      <c r="N191" s="295">
        <f>N190</f>
        <v>12</v>
      </c>
      <c r="O191" s="295">
        <v>5.6945734479999999</v>
      </c>
      <c r="P191" s="295">
        <v>5.6945734479999999</v>
      </c>
      <c r="Q191" s="295">
        <v>5.6945734479999999</v>
      </c>
      <c r="R191" s="295">
        <v>5.6945734479999999</v>
      </c>
      <c r="S191" s="295">
        <v>0</v>
      </c>
      <c r="T191" s="295">
        <v>0</v>
      </c>
      <c r="U191" s="295">
        <v>0</v>
      </c>
      <c r="V191" s="295">
        <v>0</v>
      </c>
      <c r="W191" s="295">
        <v>0</v>
      </c>
      <c r="X191" s="295">
        <v>0</v>
      </c>
      <c r="Y191" s="411">
        <f>Y190</f>
        <v>0</v>
      </c>
      <c r="Z191" s="411">
        <f>Z190</f>
        <v>0</v>
      </c>
      <c r="AA191" s="411">
        <f t="shared" ref="AA191:AB191" si="97">AA190</f>
        <v>1</v>
      </c>
      <c r="AB191" s="411">
        <f t="shared" si="97"/>
        <v>0</v>
      </c>
      <c r="AC191" s="411">
        <f t="shared" ref="AC191:AL191" si="98">AC190</f>
        <v>0</v>
      </c>
      <c r="AD191" s="411">
        <f t="shared" si="98"/>
        <v>0</v>
      </c>
      <c r="AE191" s="411">
        <f t="shared" si="98"/>
        <v>0</v>
      </c>
      <c r="AF191" s="411">
        <f t="shared" si="98"/>
        <v>0</v>
      </c>
      <c r="AG191" s="411">
        <f t="shared" si="98"/>
        <v>0</v>
      </c>
      <c r="AH191" s="411">
        <f t="shared" si="98"/>
        <v>0</v>
      </c>
      <c r="AI191" s="411">
        <f t="shared" si="98"/>
        <v>0</v>
      </c>
      <c r="AJ191" s="411">
        <f t="shared" si="98"/>
        <v>0</v>
      </c>
      <c r="AK191" s="411">
        <f t="shared" si="98"/>
        <v>0</v>
      </c>
      <c r="AL191" s="411">
        <f t="shared" si="98"/>
        <v>0</v>
      </c>
      <c r="AM191" s="502"/>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6">
        <v>15</v>
      </c>
      <c r="B193" s="314" t="s">
        <v>486</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6"/>
      <c r="B194" s="315" t="s">
        <v>244</v>
      </c>
      <c r="C194" s="291" t="s">
        <v>163</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B194" si="99">AA193</f>
        <v>0</v>
      </c>
      <c r="AB194" s="411">
        <f t="shared" si="99"/>
        <v>0</v>
      </c>
      <c r="AC194" s="411">
        <f t="shared" ref="AC194:AL194" si="100">AC193</f>
        <v>0</v>
      </c>
      <c r="AD194" s="411">
        <f t="shared" si="100"/>
        <v>0</v>
      </c>
      <c r="AE194" s="411">
        <f t="shared" si="100"/>
        <v>0</v>
      </c>
      <c r="AF194" s="411">
        <f t="shared" si="100"/>
        <v>0</v>
      </c>
      <c r="AG194" s="411">
        <f t="shared" si="100"/>
        <v>0</v>
      </c>
      <c r="AH194" s="411">
        <f t="shared" si="100"/>
        <v>0</v>
      </c>
      <c r="AI194" s="411">
        <f t="shared" si="100"/>
        <v>0</v>
      </c>
      <c r="AJ194" s="411">
        <f t="shared" si="100"/>
        <v>0</v>
      </c>
      <c r="AK194" s="411">
        <f t="shared" si="100"/>
        <v>0</v>
      </c>
      <c r="AL194" s="411">
        <f t="shared" si="100"/>
        <v>0</v>
      </c>
      <c r="AM194" s="502"/>
    </row>
    <row r="195" spans="1:39" s="283" customFormat="1" ht="15" outlineLevel="1">
      <c r="A195" s="506"/>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30" outlineLevel="1">
      <c r="A196" s="506">
        <v>16</v>
      </c>
      <c r="B196" s="314" t="s">
        <v>487</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6"/>
      <c r="B197" s="315" t="s">
        <v>244</v>
      </c>
      <c r="C197" s="291" t="s">
        <v>163</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B197" si="101">AA196</f>
        <v>0</v>
      </c>
      <c r="AB197" s="411">
        <f t="shared" si="101"/>
        <v>0</v>
      </c>
      <c r="AC197" s="411">
        <f t="shared" ref="AC197:AL197" si="102">AC196</f>
        <v>0</v>
      </c>
      <c r="AD197" s="411">
        <f t="shared" si="102"/>
        <v>0</v>
      </c>
      <c r="AE197" s="411">
        <f t="shared" si="102"/>
        <v>0</v>
      </c>
      <c r="AF197" s="411">
        <f t="shared" si="102"/>
        <v>0</v>
      </c>
      <c r="AG197" s="411">
        <f t="shared" si="102"/>
        <v>0</v>
      </c>
      <c r="AH197" s="411">
        <f t="shared" si="102"/>
        <v>0</v>
      </c>
      <c r="AI197" s="411">
        <f t="shared" si="102"/>
        <v>0</v>
      </c>
      <c r="AJ197" s="411">
        <f t="shared" si="102"/>
        <v>0</v>
      </c>
      <c r="AK197" s="411">
        <f t="shared" si="102"/>
        <v>0</v>
      </c>
      <c r="AL197" s="411">
        <f t="shared" si="102"/>
        <v>0</v>
      </c>
      <c r="AM197" s="502"/>
    </row>
    <row r="198" spans="1:39" s="283" customFormat="1" ht="15" outlineLevel="1">
      <c r="A198" s="506"/>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6">
        <v>17</v>
      </c>
      <c r="B199" s="314" t="s">
        <v>9</v>
      </c>
      <c r="C199" s="291" t="s">
        <v>25</v>
      </c>
      <c r="D199" s="295">
        <v>530.74069999999995</v>
      </c>
      <c r="E199" s="295">
        <v>0</v>
      </c>
      <c r="F199" s="295">
        <v>0</v>
      </c>
      <c r="G199" s="295">
        <v>0</v>
      </c>
      <c r="H199" s="295">
        <v>0</v>
      </c>
      <c r="I199" s="295">
        <v>0</v>
      </c>
      <c r="J199" s="295">
        <v>0</v>
      </c>
      <c r="K199" s="295">
        <v>0</v>
      </c>
      <c r="L199" s="295">
        <v>0</v>
      </c>
      <c r="M199" s="295">
        <v>0</v>
      </c>
      <c r="N199" s="291"/>
      <c r="O199" s="295">
        <v>36.513863999999998</v>
      </c>
      <c r="P199" s="295">
        <v>0</v>
      </c>
      <c r="Q199" s="295">
        <v>0</v>
      </c>
      <c r="R199" s="295">
        <v>0</v>
      </c>
      <c r="S199" s="295">
        <v>0</v>
      </c>
      <c r="T199" s="295">
        <v>0</v>
      </c>
      <c r="U199" s="295">
        <v>0</v>
      </c>
      <c r="V199" s="295">
        <v>0</v>
      </c>
      <c r="W199" s="295">
        <v>0</v>
      </c>
      <c r="X199" s="295">
        <v>0</v>
      </c>
      <c r="Y199" s="415"/>
      <c r="Z199" s="415"/>
      <c r="AA199" s="415"/>
      <c r="AB199" s="415"/>
      <c r="AC199" s="415"/>
      <c r="AD199" s="415"/>
      <c r="AE199" s="415"/>
      <c r="AF199" s="415"/>
      <c r="AG199" s="415"/>
      <c r="AH199" s="415"/>
      <c r="AI199" s="415"/>
      <c r="AJ199" s="415"/>
      <c r="AK199" s="415"/>
      <c r="AL199" s="415"/>
      <c r="AM199" s="296">
        <f>SUM(Y199:AL199)</f>
        <v>0</v>
      </c>
    </row>
    <row r="200" spans="1:39" ht="15" outlineLevel="1">
      <c r="B200" s="294" t="s">
        <v>244</v>
      </c>
      <c r="C200" s="291" t="s">
        <v>163</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B200" si="103">AA199</f>
        <v>0</v>
      </c>
      <c r="AB200" s="411">
        <f t="shared" si="103"/>
        <v>0</v>
      </c>
      <c r="AC200" s="411">
        <f t="shared" ref="AC200:AL200" si="104">AC199</f>
        <v>0</v>
      </c>
      <c r="AD200" s="411">
        <f t="shared" si="104"/>
        <v>0</v>
      </c>
      <c r="AE200" s="411">
        <f t="shared" si="104"/>
        <v>0</v>
      </c>
      <c r="AF200" s="411">
        <f t="shared" si="104"/>
        <v>0</v>
      </c>
      <c r="AG200" s="411">
        <f t="shared" si="104"/>
        <v>0</v>
      </c>
      <c r="AH200" s="411">
        <f t="shared" si="104"/>
        <v>0</v>
      </c>
      <c r="AI200" s="411">
        <f t="shared" si="104"/>
        <v>0</v>
      </c>
      <c r="AJ200" s="411">
        <f t="shared" si="104"/>
        <v>0</v>
      </c>
      <c r="AK200" s="411">
        <f t="shared" si="104"/>
        <v>0</v>
      </c>
      <c r="AL200" s="411">
        <f t="shared" si="104"/>
        <v>0</v>
      </c>
      <c r="AM200" s="502"/>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75" outlineLevel="1">
      <c r="A202" s="507"/>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6">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244</v>
      </c>
      <c r="C204" s="291" t="s">
        <v>163</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B204" si="105">AA203</f>
        <v>0</v>
      </c>
      <c r="AB204" s="411">
        <f t="shared" si="105"/>
        <v>0</v>
      </c>
      <c r="AC204" s="411">
        <f t="shared" ref="AC204:AL204" si="106">AC203</f>
        <v>0</v>
      </c>
      <c r="AD204" s="411">
        <f t="shared" si="106"/>
        <v>0</v>
      </c>
      <c r="AE204" s="411">
        <f t="shared" si="106"/>
        <v>0</v>
      </c>
      <c r="AF204" s="411">
        <f t="shared" si="106"/>
        <v>0</v>
      </c>
      <c r="AG204" s="411">
        <f t="shared" si="106"/>
        <v>0</v>
      </c>
      <c r="AH204" s="411">
        <f t="shared" si="106"/>
        <v>0</v>
      </c>
      <c r="AI204" s="411">
        <f t="shared" si="106"/>
        <v>0</v>
      </c>
      <c r="AJ204" s="411">
        <f t="shared" si="106"/>
        <v>0</v>
      </c>
      <c r="AK204" s="411">
        <f t="shared" si="106"/>
        <v>0</v>
      </c>
      <c r="AL204" s="411">
        <f t="shared" si="106"/>
        <v>0</v>
      </c>
      <c r="AM204" s="502"/>
    </row>
    <row r="205" spans="1:39" ht="15" outlineLevel="1">
      <c r="A205" s="509"/>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6">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244</v>
      </c>
      <c r="C207" s="291" t="s">
        <v>163</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B207" si="107">AA206</f>
        <v>0</v>
      </c>
      <c r="AB207" s="411">
        <f t="shared" si="107"/>
        <v>0</v>
      </c>
      <c r="AC207" s="411">
        <f t="shared" ref="AC207:AL207" si="108">AC206</f>
        <v>0</v>
      </c>
      <c r="AD207" s="411">
        <f t="shared" si="108"/>
        <v>0</v>
      </c>
      <c r="AE207" s="411">
        <f t="shared" si="108"/>
        <v>0</v>
      </c>
      <c r="AF207" s="411">
        <f t="shared" si="108"/>
        <v>0</v>
      </c>
      <c r="AG207" s="411">
        <f t="shared" si="108"/>
        <v>0</v>
      </c>
      <c r="AH207" s="411">
        <f t="shared" si="108"/>
        <v>0</v>
      </c>
      <c r="AI207" s="411">
        <f t="shared" si="108"/>
        <v>0</v>
      </c>
      <c r="AJ207" s="411">
        <f t="shared" si="108"/>
        <v>0</v>
      </c>
      <c r="AK207" s="411">
        <f t="shared" si="108"/>
        <v>0</v>
      </c>
      <c r="AL207" s="411">
        <f t="shared" si="108"/>
        <v>0</v>
      </c>
      <c r="AM207" s="502"/>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6">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c r="AC209" s="415"/>
      <c r="AD209" s="415"/>
      <c r="AE209" s="415"/>
      <c r="AF209" s="415"/>
      <c r="AG209" s="415"/>
      <c r="AH209" s="415"/>
      <c r="AI209" s="415"/>
      <c r="AJ209" s="415"/>
      <c r="AK209" s="415"/>
      <c r="AL209" s="415"/>
      <c r="AM209" s="296">
        <f>SUM(Y209:AL209)</f>
        <v>0</v>
      </c>
    </row>
    <row r="210" spans="1:39" ht="15" outlineLevel="1">
      <c r="B210" s="294" t="s">
        <v>244</v>
      </c>
      <c r="C210" s="291" t="s">
        <v>163</v>
      </c>
      <c r="D210" s="295"/>
      <c r="E210" s="295"/>
      <c r="F210" s="295"/>
      <c r="G210" s="295"/>
      <c r="H210" s="295"/>
      <c r="I210" s="295"/>
      <c r="J210" s="295"/>
      <c r="K210" s="295"/>
      <c r="L210" s="295"/>
      <c r="M210" s="295"/>
      <c r="N210" s="295">
        <f>N209</f>
        <v>12</v>
      </c>
      <c r="O210" s="295"/>
      <c r="P210" s="295"/>
      <c r="Q210" s="295"/>
      <c r="R210" s="295"/>
      <c r="S210" s="295"/>
      <c r="T210" s="295"/>
      <c r="U210" s="295"/>
      <c r="V210" s="295"/>
      <c r="W210" s="295"/>
      <c r="X210" s="295"/>
      <c r="Y210" s="411">
        <f>Y209</f>
        <v>0</v>
      </c>
      <c r="Z210" s="411">
        <f>Z209</f>
        <v>0</v>
      </c>
      <c r="AA210" s="411">
        <f t="shared" ref="AA210:AB210" si="109">AA209</f>
        <v>0</v>
      </c>
      <c r="AB210" s="411">
        <f t="shared" si="109"/>
        <v>0</v>
      </c>
      <c r="AC210" s="411">
        <f t="shared" ref="AC210:AL210" si="110">AC209</f>
        <v>0</v>
      </c>
      <c r="AD210" s="411">
        <f t="shared" si="110"/>
        <v>0</v>
      </c>
      <c r="AE210" s="411">
        <f t="shared" si="110"/>
        <v>0</v>
      </c>
      <c r="AF210" s="411">
        <f t="shared" si="110"/>
        <v>0</v>
      </c>
      <c r="AG210" s="411">
        <f t="shared" si="110"/>
        <v>0</v>
      </c>
      <c r="AH210" s="411">
        <f t="shared" si="110"/>
        <v>0</v>
      </c>
      <c r="AI210" s="411">
        <f t="shared" si="110"/>
        <v>0</v>
      </c>
      <c r="AJ210" s="411">
        <f t="shared" si="110"/>
        <v>0</v>
      </c>
      <c r="AK210" s="411">
        <f t="shared" si="110"/>
        <v>0</v>
      </c>
      <c r="AL210" s="411">
        <f t="shared" si="110"/>
        <v>0</v>
      </c>
      <c r="AM210" s="502"/>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6">
        <v>21</v>
      </c>
      <c r="B212" s="315" t="s">
        <v>22</v>
      </c>
      <c r="C212" s="291" t="s">
        <v>25</v>
      </c>
      <c r="D212" s="295"/>
      <c r="E212" s="295"/>
      <c r="F212" s="295"/>
      <c r="G212" s="295"/>
      <c r="H212" s="295"/>
      <c r="I212" s="295"/>
      <c r="J212" s="295"/>
      <c r="K212" s="295"/>
      <c r="L212" s="295"/>
      <c r="M212" s="295"/>
      <c r="N212" s="295">
        <v>12</v>
      </c>
      <c r="O212" s="295"/>
      <c r="P212" s="295"/>
      <c r="Q212" s="295"/>
      <c r="R212" s="295"/>
      <c r="S212" s="295"/>
      <c r="T212" s="295"/>
      <c r="U212" s="295"/>
      <c r="V212" s="295"/>
      <c r="W212" s="295"/>
      <c r="X212" s="295"/>
      <c r="Y212" s="410"/>
      <c r="Z212" s="410">
        <v>0.17100000000000001</v>
      </c>
      <c r="AA212" s="410">
        <v>0.25779999999999997</v>
      </c>
      <c r="AB212" s="410">
        <v>0.57120000000000004</v>
      </c>
      <c r="AC212" s="415"/>
      <c r="AD212" s="415"/>
      <c r="AE212" s="415"/>
      <c r="AF212" s="415"/>
      <c r="AG212" s="415"/>
      <c r="AH212" s="415"/>
      <c r="AI212" s="415"/>
      <c r="AJ212" s="415"/>
      <c r="AK212" s="415"/>
      <c r="AL212" s="415"/>
      <c r="AM212" s="296">
        <f>SUM(Y212:AL212)</f>
        <v>1</v>
      </c>
    </row>
    <row r="213" spans="1:39" ht="15" outlineLevel="1">
      <c r="B213" s="294" t="s">
        <v>244</v>
      </c>
      <c r="C213" s="291" t="s">
        <v>163</v>
      </c>
      <c r="D213" s="295"/>
      <c r="E213" s="295"/>
      <c r="F213" s="295"/>
      <c r="G213" s="295"/>
      <c r="H213" s="295"/>
      <c r="I213" s="295"/>
      <c r="J213" s="295"/>
      <c r="K213" s="295"/>
      <c r="L213" s="295"/>
      <c r="M213" s="295"/>
      <c r="N213" s="295">
        <f>N212</f>
        <v>12</v>
      </c>
      <c r="O213" s="295"/>
      <c r="P213" s="295"/>
      <c r="Q213" s="295"/>
      <c r="R213" s="295"/>
      <c r="S213" s="295"/>
      <c r="T213" s="295"/>
      <c r="U213" s="295"/>
      <c r="V213" s="295"/>
      <c r="W213" s="295"/>
      <c r="X213" s="295"/>
      <c r="Y213" s="411">
        <f>Y212</f>
        <v>0</v>
      </c>
      <c r="Z213" s="411">
        <f>Z212</f>
        <v>0.17100000000000001</v>
      </c>
      <c r="AA213" s="411">
        <f t="shared" ref="AA213:AB213" si="111">AA212</f>
        <v>0.25779999999999997</v>
      </c>
      <c r="AB213" s="411">
        <f t="shared" si="111"/>
        <v>0.57120000000000004</v>
      </c>
      <c r="AC213" s="411">
        <f t="shared" ref="AC213:AL213" si="112">AC212</f>
        <v>0</v>
      </c>
      <c r="AD213" s="411">
        <f t="shared" si="112"/>
        <v>0</v>
      </c>
      <c r="AE213" s="411">
        <f t="shared" si="112"/>
        <v>0</v>
      </c>
      <c r="AF213" s="411">
        <f t="shared" si="112"/>
        <v>0</v>
      </c>
      <c r="AG213" s="411">
        <f t="shared" si="112"/>
        <v>0</v>
      </c>
      <c r="AH213" s="411">
        <f t="shared" si="112"/>
        <v>0</v>
      </c>
      <c r="AI213" s="411">
        <f t="shared" si="112"/>
        <v>0</v>
      </c>
      <c r="AJ213" s="411">
        <f t="shared" si="112"/>
        <v>0</v>
      </c>
      <c r="AK213" s="411">
        <f t="shared" si="112"/>
        <v>0</v>
      </c>
      <c r="AL213" s="411">
        <f t="shared" si="112"/>
        <v>0</v>
      </c>
      <c r="AM213" s="502"/>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6">
        <v>22</v>
      </c>
      <c r="B215" s="315" t="s">
        <v>9</v>
      </c>
      <c r="C215" s="291" t="s">
        <v>25</v>
      </c>
      <c r="D215" s="295">
        <v>18703.830000000002</v>
      </c>
      <c r="E215" s="295">
        <v>0</v>
      </c>
      <c r="F215" s="295">
        <v>0</v>
      </c>
      <c r="G215" s="295">
        <v>0</v>
      </c>
      <c r="H215" s="295">
        <v>0</v>
      </c>
      <c r="I215" s="295">
        <v>0</v>
      </c>
      <c r="J215" s="295">
        <v>0</v>
      </c>
      <c r="K215" s="295">
        <v>0</v>
      </c>
      <c r="L215" s="295">
        <v>0</v>
      </c>
      <c r="M215" s="295">
        <v>0</v>
      </c>
      <c r="N215" s="291"/>
      <c r="O215" s="295">
        <v>776.10669010000004</v>
      </c>
      <c r="P215" s="295">
        <v>0</v>
      </c>
      <c r="Q215" s="295">
        <v>0</v>
      </c>
      <c r="R215" s="295">
        <v>0</v>
      </c>
      <c r="S215" s="295">
        <v>0</v>
      </c>
      <c r="T215" s="295">
        <v>0</v>
      </c>
      <c r="U215" s="295">
        <v>0</v>
      </c>
      <c r="V215" s="295">
        <v>0</v>
      </c>
      <c r="W215" s="295">
        <v>0</v>
      </c>
      <c r="X215" s="295">
        <v>0</v>
      </c>
      <c r="Y215" s="410"/>
      <c r="Z215" s="415"/>
      <c r="AA215" s="415"/>
      <c r="AB215" s="415"/>
      <c r="AC215" s="415"/>
      <c r="AD215" s="415"/>
      <c r="AE215" s="415"/>
      <c r="AF215" s="415"/>
      <c r="AG215" s="415"/>
      <c r="AH215" s="415"/>
      <c r="AI215" s="415"/>
      <c r="AJ215" s="415"/>
      <c r="AK215" s="415"/>
      <c r="AL215" s="415"/>
      <c r="AM215" s="296">
        <f>SUM(Y215:AL215)</f>
        <v>0</v>
      </c>
    </row>
    <row r="216" spans="1:39" ht="15" outlineLevel="1">
      <c r="B216" s="294" t="s">
        <v>244</v>
      </c>
      <c r="C216" s="291" t="s">
        <v>163</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B216" si="113">AA215</f>
        <v>0</v>
      </c>
      <c r="AB216" s="411">
        <f t="shared" si="113"/>
        <v>0</v>
      </c>
      <c r="AC216" s="411">
        <f t="shared" ref="AC216:AL216" si="114">AC215</f>
        <v>0</v>
      </c>
      <c r="AD216" s="411">
        <f t="shared" si="114"/>
        <v>0</v>
      </c>
      <c r="AE216" s="411">
        <f t="shared" si="114"/>
        <v>0</v>
      </c>
      <c r="AF216" s="411">
        <f t="shared" si="114"/>
        <v>0</v>
      </c>
      <c r="AG216" s="411">
        <f t="shared" si="114"/>
        <v>0</v>
      </c>
      <c r="AH216" s="411">
        <f t="shared" si="114"/>
        <v>0</v>
      </c>
      <c r="AI216" s="411">
        <f t="shared" si="114"/>
        <v>0</v>
      </c>
      <c r="AJ216" s="411">
        <f t="shared" si="114"/>
        <v>0</v>
      </c>
      <c r="AK216" s="411">
        <f t="shared" si="114"/>
        <v>0</v>
      </c>
      <c r="AL216" s="411">
        <f t="shared" si="114"/>
        <v>0</v>
      </c>
      <c r="AM216" s="502"/>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75" outlineLevel="1">
      <c r="A218" s="507"/>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6">
        <v>23</v>
      </c>
      <c r="B219" s="315" t="s">
        <v>14</v>
      </c>
      <c r="C219" s="291" t="s">
        <v>25</v>
      </c>
      <c r="D219" s="295">
        <v>18650.409454345703</v>
      </c>
      <c r="E219" s="295">
        <v>18650.409423828125</v>
      </c>
      <c r="F219" s="295">
        <v>18650.409423828125</v>
      </c>
      <c r="G219" s="295">
        <v>18430.409454345703</v>
      </c>
      <c r="H219" s="295">
        <v>18430.409454345703</v>
      </c>
      <c r="I219" s="295">
        <v>18430.409454345703</v>
      </c>
      <c r="J219" s="295">
        <v>17391.648651123047</v>
      </c>
      <c r="K219" s="295">
        <v>17391.648651123047</v>
      </c>
      <c r="L219" s="295">
        <v>8903.6486511230487</v>
      </c>
      <c r="M219" s="295">
        <v>8903.6486511230487</v>
      </c>
      <c r="N219" s="291"/>
      <c r="O219" s="295">
        <v>1.8634806440677498</v>
      </c>
      <c r="P219" s="295">
        <v>1.8520524611230944</v>
      </c>
      <c r="Q219" s="295">
        <v>1.8520524611230944</v>
      </c>
      <c r="R219" s="295">
        <v>1.8520524611230944</v>
      </c>
      <c r="S219" s="295">
        <v>1.8520524611230944</v>
      </c>
      <c r="T219" s="295">
        <v>1.8520524611230944</v>
      </c>
      <c r="U219" s="295">
        <v>1.7980926937889312</v>
      </c>
      <c r="V219" s="295">
        <v>1.7980926937889312</v>
      </c>
      <c r="W219" s="295">
        <v>1.3571726037189367</v>
      </c>
      <c r="X219" s="295">
        <v>1.3571726037189367</v>
      </c>
      <c r="Y219" s="470">
        <v>1</v>
      </c>
      <c r="Z219" s="410"/>
      <c r="AA219" s="410"/>
      <c r="AB219" s="410"/>
      <c r="AC219" s="410"/>
      <c r="AD219" s="410"/>
      <c r="AE219" s="410"/>
      <c r="AF219" s="410"/>
      <c r="AG219" s="410"/>
      <c r="AH219" s="410"/>
      <c r="AI219" s="410"/>
      <c r="AJ219" s="410"/>
      <c r="AK219" s="410"/>
      <c r="AL219" s="410"/>
      <c r="AM219" s="296">
        <f>SUM(Y219:AL219)</f>
        <v>1</v>
      </c>
    </row>
    <row r="220" spans="1:39" ht="15" outlineLevel="1">
      <c r="B220" s="294" t="s">
        <v>244</v>
      </c>
      <c r="C220" s="291" t="s">
        <v>163</v>
      </c>
      <c r="D220" s="295">
        <v>6582.9019779999999</v>
      </c>
      <c r="E220" s="295">
        <v>6582.9019779999999</v>
      </c>
      <c r="F220" s="295">
        <v>6521.3019709999999</v>
      </c>
      <c r="G220" s="295">
        <v>6515.7019810000002</v>
      </c>
      <c r="H220" s="295">
        <v>6146.4551700000002</v>
      </c>
      <c r="I220" s="295">
        <v>5984.2317810000004</v>
      </c>
      <c r="J220" s="295">
        <v>5822.0083919999997</v>
      </c>
      <c r="K220" s="295">
        <v>5258.0083919999997</v>
      </c>
      <c r="L220" s="295">
        <v>5110.0083919999997</v>
      </c>
      <c r="M220" s="295">
        <v>3516.9019779999999</v>
      </c>
      <c r="N220" s="468"/>
      <c r="O220" s="295">
        <v>1.235931047</v>
      </c>
      <c r="P220" s="295">
        <v>1.235931047</v>
      </c>
      <c r="Q220" s="295">
        <v>1.2327678040000001</v>
      </c>
      <c r="R220" s="295">
        <v>1.232480236</v>
      </c>
      <c r="S220" s="295">
        <v>1.213252038</v>
      </c>
      <c r="T220" s="295">
        <v>1.2047882080000001</v>
      </c>
      <c r="U220" s="295">
        <v>1.196324377</v>
      </c>
      <c r="V220" s="295">
        <v>1.166924377</v>
      </c>
      <c r="W220" s="295">
        <v>1.166924377</v>
      </c>
      <c r="X220" s="295">
        <v>1.083931049</v>
      </c>
      <c r="Y220" s="411">
        <f>Y219</f>
        <v>1</v>
      </c>
      <c r="Z220" s="411">
        <f>Z219</f>
        <v>0</v>
      </c>
      <c r="AA220" s="411">
        <f t="shared" ref="AA220:AB220" si="115">AA219</f>
        <v>0</v>
      </c>
      <c r="AB220" s="411">
        <f t="shared" si="115"/>
        <v>0</v>
      </c>
      <c r="AC220" s="411">
        <f t="shared" ref="AC220:AL220" si="116">AC219</f>
        <v>0</v>
      </c>
      <c r="AD220" s="411">
        <f t="shared" si="116"/>
        <v>0</v>
      </c>
      <c r="AE220" s="411">
        <f t="shared" si="116"/>
        <v>0</v>
      </c>
      <c r="AF220" s="411">
        <f t="shared" si="116"/>
        <v>0</v>
      </c>
      <c r="AG220" s="411">
        <f t="shared" si="116"/>
        <v>0</v>
      </c>
      <c r="AH220" s="411">
        <f t="shared" si="116"/>
        <v>0</v>
      </c>
      <c r="AI220" s="411">
        <f t="shared" si="116"/>
        <v>0</v>
      </c>
      <c r="AJ220" s="411">
        <f t="shared" si="116"/>
        <v>0</v>
      </c>
      <c r="AK220" s="411">
        <f t="shared" si="116"/>
        <v>0</v>
      </c>
      <c r="AL220" s="411">
        <f t="shared" si="116"/>
        <v>0</v>
      </c>
      <c r="AM220" s="502"/>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75" outlineLevel="1">
      <c r="A222" s="507"/>
      <c r="B222" s="288" t="s">
        <v>488</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6">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6"/>
      <c r="B224" s="315" t="s">
        <v>244</v>
      </c>
      <c r="C224" s="291" t="s">
        <v>163</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B224" si="117">AA223</f>
        <v>0</v>
      </c>
      <c r="AB224" s="411">
        <f t="shared" si="117"/>
        <v>0</v>
      </c>
      <c r="AC224" s="411">
        <f t="shared" ref="AC224:AL224" si="118">AC223</f>
        <v>0</v>
      </c>
      <c r="AD224" s="411">
        <f t="shared" si="118"/>
        <v>0</v>
      </c>
      <c r="AE224" s="411">
        <f t="shared" si="118"/>
        <v>0</v>
      </c>
      <c r="AF224" s="411">
        <f t="shared" si="118"/>
        <v>0</v>
      </c>
      <c r="AG224" s="411">
        <f t="shared" si="118"/>
        <v>0</v>
      </c>
      <c r="AH224" s="411">
        <f t="shared" si="118"/>
        <v>0</v>
      </c>
      <c r="AI224" s="411">
        <f t="shared" si="118"/>
        <v>0</v>
      </c>
      <c r="AJ224" s="411">
        <f t="shared" si="118"/>
        <v>0</v>
      </c>
      <c r="AK224" s="411">
        <f t="shared" si="118"/>
        <v>0</v>
      </c>
      <c r="AL224" s="411">
        <f t="shared" si="118"/>
        <v>0</v>
      </c>
      <c r="AM224" s="502"/>
    </row>
    <row r="225" spans="1:39" s="283" customFormat="1" ht="15" outlineLevel="1">
      <c r="A225" s="506"/>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6">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6"/>
      <c r="B227" s="315" t="s">
        <v>244</v>
      </c>
      <c r="C227" s="291" t="s">
        <v>163</v>
      </c>
      <c r="D227" s="295"/>
      <c r="E227" s="295"/>
      <c r="F227" s="295"/>
      <c r="G227" s="295"/>
      <c r="H227" s="295"/>
      <c r="I227" s="295"/>
      <c r="J227" s="295"/>
      <c r="K227" s="295"/>
      <c r="L227" s="295"/>
      <c r="M227" s="295"/>
      <c r="N227" s="295">
        <f>N226</f>
        <v>0</v>
      </c>
      <c r="O227" s="295"/>
      <c r="P227" s="295"/>
      <c r="Q227" s="295"/>
      <c r="R227" s="295"/>
      <c r="S227" s="295"/>
      <c r="T227" s="295"/>
      <c r="U227" s="295"/>
      <c r="V227" s="295"/>
      <c r="W227" s="295"/>
      <c r="X227" s="295"/>
      <c r="Y227" s="411">
        <f>Y226</f>
        <v>0</v>
      </c>
      <c r="Z227" s="411">
        <f>Z226</f>
        <v>0</v>
      </c>
      <c r="AA227" s="411">
        <f t="shared" ref="AA227:AB227" si="119">AA226</f>
        <v>0</v>
      </c>
      <c r="AB227" s="411">
        <f t="shared" si="119"/>
        <v>0</v>
      </c>
      <c r="AC227" s="411">
        <f t="shared" ref="AC227:AL227" si="120">AC226</f>
        <v>0</v>
      </c>
      <c r="AD227" s="411">
        <f t="shared" si="120"/>
        <v>0</v>
      </c>
      <c r="AE227" s="411">
        <f t="shared" si="120"/>
        <v>0</v>
      </c>
      <c r="AF227" s="411">
        <f t="shared" si="120"/>
        <v>0</v>
      </c>
      <c r="AG227" s="411">
        <f t="shared" si="120"/>
        <v>0</v>
      </c>
      <c r="AH227" s="411">
        <f t="shared" si="120"/>
        <v>0</v>
      </c>
      <c r="AI227" s="411">
        <f t="shared" si="120"/>
        <v>0</v>
      </c>
      <c r="AJ227" s="411">
        <f t="shared" si="120"/>
        <v>0</v>
      </c>
      <c r="AK227" s="411">
        <f t="shared" si="120"/>
        <v>0</v>
      </c>
      <c r="AL227" s="411">
        <f t="shared" si="120"/>
        <v>0</v>
      </c>
      <c r="AM227" s="502"/>
    </row>
    <row r="228" spans="1:39" s="283" customFormat="1" ht="15" outlineLevel="1">
      <c r="A228" s="506"/>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75" outlineLevel="1">
      <c r="A229" s="507"/>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6">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244</v>
      </c>
      <c r="C231" s="291" t="s">
        <v>163</v>
      </c>
      <c r="D231" s="295"/>
      <c r="E231" s="295"/>
      <c r="F231" s="295"/>
      <c r="G231" s="295"/>
      <c r="H231" s="295"/>
      <c r="I231" s="295"/>
      <c r="J231" s="295"/>
      <c r="K231" s="295"/>
      <c r="L231" s="295"/>
      <c r="M231" s="295"/>
      <c r="N231" s="295">
        <f>N230</f>
        <v>12</v>
      </c>
      <c r="O231" s="295"/>
      <c r="P231" s="295"/>
      <c r="Q231" s="295"/>
      <c r="R231" s="295"/>
      <c r="S231" s="295"/>
      <c r="T231" s="295"/>
      <c r="U231" s="295"/>
      <c r="V231" s="295"/>
      <c r="W231" s="295"/>
      <c r="X231" s="295"/>
      <c r="Y231" s="411">
        <f>Y230</f>
        <v>0</v>
      </c>
      <c r="Z231" s="411">
        <f>Z230</f>
        <v>0</v>
      </c>
      <c r="AA231" s="411">
        <f t="shared" ref="AA231:AB231" si="121">AA230</f>
        <v>0</v>
      </c>
      <c r="AB231" s="411">
        <f t="shared" si="121"/>
        <v>0</v>
      </c>
      <c r="AC231" s="411">
        <f t="shared" ref="AC231:AL231" si="122">AC230</f>
        <v>0</v>
      </c>
      <c r="AD231" s="411">
        <f t="shared" si="122"/>
        <v>0</v>
      </c>
      <c r="AE231" s="411">
        <f t="shared" si="122"/>
        <v>0</v>
      </c>
      <c r="AF231" s="411">
        <f t="shared" si="122"/>
        <v>0</v>
      </c>
      <c r="AG231" s="411">
        <f t="shared" si="122"/>
        <v>0</v>
      </c>
      <c r="AH231" s="411">
        <f t="shared" si="122"/>
        <v>0</v>
      </c>
      <c r="AI231" s="411">
        <f t="shared" si="122"/>
        <v>0</v>
      </c>
      <c r="AJ231" s="411">
        <f t="shared" si="122"/>
        <v>0</v>
      </c>
      <c r="AK231" s="411">
        <f t="shared" si="122"/>
        <v>0</v>
      </c>
      <c r="AL231" s="411">
        <f t="shared" si="122"/>
        <v>0</v>
      </c>
      <c r="AM231" s="502"/>
    </row>
    <row r="232" spans="1:39" ht="15" outlineLevel="1">
      <c r="A232" s="509"/>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6">
        <v>27</v>
      </c>
      <c r="B233" s="321" t="s">
        <v>17</v>
      </c>
      <c r="C233" s="291" t="s">
        <v>25</v>
      </c>
      <c r="D233" s="295">
        <v>278.99265381426267</v>
      </c>
      <c r="E233" s="295">
        <v>278.99265381426267</v>
      </c>
      <c r="F233" s="295">
        <v>278.99265381426267</v>
      </c>
      <c r="G233" s="295">
        <v>278.99265381426267</v>
      </c>
      <c r="H233" s="295">
        <v>278.99265381426267</v>
      </c>
      <c r="I233" s="295">
        <v>278.99265381426267</v>
      </c>
      <c r="J233" s="295">
        <v>278.99265381426267</v>
      </c>
      <c r="K233" s="295">
        <v>278.99265381426267</v>
      </c>
      <c r="L233" s="295">
        <v>278.99265381426267</v>
      </c>
      <c r="M233" s="295">
        <v>278.99265381426267</v>
      </c>
      <c r="N233" s="295">
        <v>12</v>
      </c>
      <c r="O233" s="295">
        <v>0.28796676864417842</v>
      </c>
      <c r="P233" s="295">
        <v>0.28796676864417842</v>
      </c>
      <c r="Q233" s="295">
        <v>0.28796676864417842</v>
      </c>
      <c r="R233" s="295">
        <v>0.28796676864417842</v>
      </c>
      <c r="S233" s="295">
        <v>0.28796676864417842</v>
      </c>
      <c r="T233" s="295">
        <v>0.28796676864417842</v>
      </c>
      <c r="U233" s="295">
        <v>0.28796676864417842</v>
      </c>
      <c r="V233" s="295">
        <v>0.28796676864417842</v>
      </c>
      <c r="W233" s="295">
        <v>0.28796676864417842</v>
      </c>
      <c r="X233" s="295">
        <v>0.28796676864417842</v>
      </c>
      <c r="Y233" s="426"/>
      <c r="Z233" s="415"/>
      <c r="AA233" s="415">
        <v>1</v>
      </c>
      <c r="AB233" s="415"/>
      <c r="AC233" s="415"/>
      <c r="AD233" s="415"/>
      <c r="AE233" s="415"/>
      <c r="AF233" s="415"/>
      <c r="AG233" s="415"/>
      <c r="AH233" s="415"/>
      <c r="AI233" s="415"/>
      <c r="AJ233" s="415"/>
      <c r="AK233" s="415"/>
      <c r="AL233" s="415"/>
      <c r="AM233" s="296">
        <f>SUM(Y233:AL233)</f>
        <v>1</v>
      </c>
    </row>
    <row r="234" spans="1:39" ht="15" outlineLevel="1">
      <c r="B234" s="294" t="s">
        <v>244</v>
      </c>
      <c r="C234" s="291" t="s">
        <v>163</v>
      </c>
      <c r="D234" s="295"/>
      <c r="E234" s="295"/>
      <c r="F234" s="295"/>
      <c r="G234" s="295"/>
      <c r="H234" s="295"/>
      <c r="I234" s="295"/>
      <c r="J234" s="295"/>
      <c r="K234" s="295"/>
      <c r="L234" s="295"/>
      <c r="M234" s="295"/>
      <c r="N234" s="295">
        <f>N233</f>
        <v>12</v>
      </c>
      <c r="O234" s="295"/>
      <c r="P234" s="295"/>
      <c r="Q234" s="295"/>
      <c r="R234" s="295"/>
      <c r="S234" s="295"/>
      <c r="T234" s="295"/>
      <c r="U234" s="295"/>
      <c r="V234" s="295"/>
      <c r="W234" s="295"/>
      <c r="X234" s="295"/>
      <c r="Y234" s="411">
        <f>Y233</f>
        <v>0</v>
      </c>
      <c r="Z234" s="411">
        <f>Z233</f>
        <v>0</v>
      </c>
      <c r="AA234" s="411">
        <f t="shared" ref="AA234:AB234" si="123">AA233</f>
        <v>1</v>
      </c>
      <c r="AB234" s="411">
        <f t="shared" si="123"/>
        <v>0</v>
      </c>
      <c r="AC234" s="411">
        <f t="shared" ref="AC234:AL234" si="124">AC233</f>
        <v>0</v>
      </c>
      <c r="AD234" s="411">
        <f t="shared" si="124"/>
        <v>0</v>
      </c>
      <c r="AE234" s="411">
        <f t="shared" si="124"/>
        <v>0</v>
      </c>
      <c r="AF234" s="411">
        <f t="shared" si="124"/>
        <v>0</v>
      </c>
      <c r="AG234" s="411">
        <f t="shared" si="124"/>
        <v>0</v>
      </c>
      <c r="AH234" s="411">
        <f t="shared" si="124"/>
        <v>0</v>
      </c>
      <c r="AI234" s="411">
        <f t="shared" si="124"/>
        <v>0</v>
      </c>
      <c r="AJ234" s="411">
        <f t="shared" si="124"/>
        <v>0</v>
      </c>
      <c r="AK234" s="411">
        <f t="shared" si="124"/>
        <v>0</v>
      </c>
      <c r="AL234" s="411">
        <f t="shared" si="124"/>
        <v>0</v>
      </c>
      <c r="AM234" s="502"/>
    </row>
    <row r="235" spans="1:39" ht="15.75" outlineLevel="1">
      <c r="A235" s="509"/>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6">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244</v>
      </c>
      <c r="C237" s="291" t="s">
        <v>163</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B237" si="125">AA236</f>
        <v>0</v>
      </c>
      <c r="AB237" s="411">
        <f t="shared" si="125"/>
        <v>0</v>
      </c>
      <c r="AC237" s="411">
        <f t="shared" ref="AC237:AL237" si="126">AC236</f>
        <v>0</v>
      </c>
      <c r="AD237" s="411">
        <f t="shared" si="126"/>
        <v>0</v>
      </c>
      <c r="AE237" s="411">
        <f t="shared" si="126"/>
        <v>0</v>
      </c>
      <c r="AF237" s="411">
        <f t="shared" si="126"/>
        <v>0</v>
      </c>
      <c r="AG237" s="411">
        <f t="shared" si="126"/>
        <v>0</v>
      </c>
      <c r="AH237" s="411">
        <f t="shared" si="126"/>
        <v>0</v>
      </c>
      <c r="AI237" s="411">
        <f t="shared" si="126"/>
        <v>0</v>
      </c>
      <c r="AJ237" s="411">
        <f t="shared" si="126"/>
        <v>0</v>
      </c>
      <c r="AK237" s="411">
        <f t="shared" si="126"/>
        <v>0</v>
      </c>
      <c r="AL237" s="411">
        <f t="shared" si="126"/>
        <v>0</v>
      </c>
      <c r="AM237" s="502"/>
    </row>
    <row r="238" spans="1:39" ht="15" outlineLevel="1">
      <c r="A238" s="509"/>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6">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244</v>
      </c>
      <c r="C240" s="291" t="s">
        <v>163</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B240" si="127">Z239</f>
        <v>0</v>
      </c>
      <c r="AA240" s="411">
        <f t="shared" si="127"/>
        <v>0</v>
      </c>
      <c r="AB240" s="411">
        <f t="shared" si="127"/>
        <v>0</v>
      </c>
      <c r="AC240" s="411">
        <f t="shared" ref="AC240:AL240" si="128">AC239</f>
        <v>0</v>
      </c>
      <c r="AD240" s="411">
        <f t="shared" si="128"/>
        <v>0</v>
      </c>
      <c r="AE240" s="411">
        <f t="shared" si="128"/>
        <v>0</v>
      </c>
      <c r="AF240" s="411">
        <f t="shared" si="128"/>
        <v>0</v>
      </c>
      <c r="AG240" s="411">
        <f t="shared" si="128"/>
        <v>0</v>
      </c>
      <c r="AH240" s="411">
        <f t="shared" si="128"/>
        <v>0</v>
      </c>
      <c r="AI240" s="411">
        <f t="shared" si="128"/>
        <v>0</v>
      </c>
      <c r="AJ240" s="411">
        <f t="shared" si="128"/>
        <v>0</v>
      </c>
      <c r="AK240" s="411">
        <f t="shared" si="128"/>
        <v>0</v>
      </c>
      <c r="AL240" s="411">
        <f t="shared" si="128"/>
        <v>0</v>
      </c>
      <c r="AM240" s="502"/>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6">
        <v>30</v>
      </c>
      <c r="B242" s="324" t="s">
        <v>489</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6"/>
      <c r="B243" s="324" t="s">
        <v>244</v>
      </c>
      <c r="C243" s="291" t="s">
        <v>163</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B243" si="129">Z242</f>
        <v>0</v>
      </c>
      <c r="AA243" s="411">
        <f t="shared" si="129"/>
        <v>0</v>
      </c>
      <c r="AB243" s="411">
        <f t="shared" si="129"/>
        <v>0</v>
      </c>
      <c r="AC243" s="411">
        <f t="shared" ref="AC243:AL243" si="130">AC242</f>
        <v>0</v>
      </c>
      <c r="AD243" s="411">
        <f t="shared" si="130"/>
        <v>0</v>
      </c>
      <c r="AE243" s="411">
        <f t="shared" si="130"/>
        <v>0</v>
      </c>
      <c r="AF243" s="411">
        <f t="shared" si="130"/>
        <v>0</v>
      </c>
      <c r="AG243" s="411">
        <f t="shared" si="130"/>
        <v>0</v>
      </c>
      <c r="AH243" s="411">
        <f t="shared" si="130"/>
        <v>0</v>
      </c>
      <c r="AI243" s="411">
        <f t="shared" si="130"/>
        <v>0</v>
      </c>
      <c r="AJ243" s="411">
        <f t="shared" si="130"/>
        <v>0</v>
      </c>
      <c r="AK243" s="411">
        <f t="shared" si="130"/>
        <v>0</v>
      </c>
      <c r="AL243" s="411">
        <f t="shared" si="130"/>
        <v>0</v>
      </c>
      <c r="AM243" s="502"/>
    </row>
    <row r="244" spans="1:39" s="283" customFormat="1" ht="15" outlineLevel="1">
      <c r="A244" s="506"/>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75" outlineLevel="1">
      <c r="A245" s="506"/>
      <c r="B245" s="288" t="s">
        <v>490</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6">
        <v>31</v>
      </c>
      <c r="B246" s="324" t="s">
        <v>491</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c r="AA246" s="410"/>
      <c r="AB246" s="410"/>
      <c r="AC246" s="410"/>
      <c r="AD246" s="410"/>
      <c r="AE246" s="410"/>
      <c r="AF246" s="410"/>
      <c r="AG246" s="410"/>
      <c r="AH246" s="410"/>
      <c r="AI246" s="410"/>
      <c r="AJ246" s="410"/>
      <c r="AK246" s="410"/>
      <c r="AL246" s="410"/>
      <c r="AM246" s="296">
        <f>SUM(Y246:AL246)</f>
        <v>0</v>
      </c>
    </row>
    <row r="247" spans="1:39" s="283" customFormat="1" ht="15" outlineLevel="1">
      <c r="A247" s="506"/>
      <c r="B247" s="324" t="s">
        <v>244</v>
      </c>
      <c r="C247" s="291" t="s">
        <v>163</v>
      </c>
      <c r="D247" s="295"/>
      <c r="E247" s="295"/>
      <c r="F247" s="295"/>
      <c r="G247" s="295"/>
      <c r="H247" s="295"/>
      <c r="I247" s="295"/>
      <c r="J247" s="295"/>
      <c r="K247" s="295"/>
      <c r="L247" s="295"/>
      <c r="M247" s="295"/>
      <c r="N247" s="295">
        <f>N246</f>
        <v>0</v>
      </c>
      <c r="O247" s="295"/>
      <c r="P247" s="295"/>
      <c r="Q247" s="295"/>
      <c r="R247" s="295"/>
      <c r="S247" s="295"/>
      <c r="T247" s="295"/>
      <c r="U247" s="295"/>
      <c r="V247" s="295"/>
      <c r="W247" s="295"/>
      <c r="X247" s="295"/>
      <c r="Y247" s="411">
        <f>Y246</f>
        <v>0</v>
      </c>
      <c r="Z247" s="411">
        <f t="shared" ref="Z247:AB247" si="131">Z246</f>
        <v>0</v>
      </c>
      <c r="AA247" s="411">
        <f t="shared" si="131"/>
        <v>0</v>
      </c>
      <c r="AB247" s="411">
        <f t="shared" si="131"/>
        <v>0</v>
      </c>
      <c r="AC247" s="411">
        <f t="shared" ref="AC247:AL247" si="132">AC246</f>
        <v>0</v>
      </c>
      <c r="AD247" s="411">
        <f t="shared" si="132"/>
        <v>0</v>
      </c>
      <c r="AE247" s="411">
        <f t="shared" si="132"/>
        <v>0</v>
      </c>
      <c r="AF247" s="411">
        <f t="shared" si="132"/>
        <v>0</v>
      </c>
      <c r="AG247" s="411">
        <f t="shared" si="132"/>
        <v>0</v>
      </c>
      <c r="AH247" s="411">
        <f t="shared" si="132"/>
        <v>0</v>
      </c>
      <c r="AI247" s="411">
        <f t="shared" si="132"/>
        <v>0</v>
      </c>
      <c r="AJ247" s="411">
        <f t="shared" si="132"/>
        <v>0</v>
      </c>
      <c r="AK247" s="411">
        <f t="shared" si="132"/>
        <v>0</v>
      </c>
      <c r="AL247" s="411">
        <f t="shared" si="132"/>
        <v>0</v>
      </c>
      <c r="AM247" s="502"/>
    </row>
    <row r="248" spans="1:39" s="283" customFormat="1" ht="15" outlineLevel="1">
      <c r="A248" s="506"/>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6">
        <v>32</v>
      </c>
      <c r="B249" s="324" t="s">
        <v>492</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6"/>
      <c r="B250" s="324" t="s">
        <v>244</v>
      </c>
      <c r="C250" s="291" t="s">
        <v>163</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B250" si="133">Z249</f>
        <v>0</v>
      </c>
      <c r="AA250" s="411">
        <f t="shared" si="133"/>
        <v>0</v>
      </c>
      <c r="AB250" s="411">
        <f t="shared" si="133"/>
        <v>0</v>
      </c>
      <c r="AC250" s="411">
        <f t="shared" ref="AC250:AL250" si="134">AC249</f>
        <v>0</v>
      </c>
      <c r="AD250" s="411">
        <f t="shared" si="134"/>
        <v>0</v>
      </c>
      <c r="AE250" s="411">
        <f t="shared" si="134"/>
        <v>0</v>
      </c>
      <c r="AF250" s="411">
        <f t="shared" si="134"/>
        <v>0</v>
      </c>
      <c r="AG250" s="411">
        <f t="shared" si="134"/>
        <v>0</v>
      </c>
      <c r="AH250" s="411">
        <f t="shared" si="134"/>
        <v>0</v>
      </c>
      <c r="AI250" s="411">
        <f t="shared" si="134"/>
        <v>0</v>
      </c>
      <c r="AJ250" s="411">
        <f t="shared" si="134"/>
        <v>0</v>
      </c>
      <c r="AK250" s="411">
        <f t="shared" si="134"/>
        <v>0</v>
      </c>
      <c r="AL250" s="411">
        <f t="shared" si="134"/>
        <v>0</v>
      </c>
      <c r="AM250" s="502"/>
    </row>
    <row r="251" spans="1:39" s="283" customFormat="1" ht="15" outlineLevel="1">
      <c r="A251" s="506"/>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6">
        <v>33</v>
      </c>
      <c r="B252" s="324" t="s">
        <v>493</v>
      </c>
      <c r="C252" s="291" t="s">
        <v>25</v>
      </c>
      <c r="D252" s="295"/>
      <c r="E252" s="295"/>
      <c r="F252" s="295"/>
      <c r="G252" s="295"/>
      <c r="H252" s="295"/>
      <c r="I252" s="295"/>
      <c r="J252" s="295"/>
      <c r="K252" s="295"/>
      <c r="L252" s="295"/>
      <c r="M252" s="295"/>
      <c r="N252" s="295">
        <v>12</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6"/>
      <c r="B253" s="324" t="s">
        <v>244</v>
      </c>
      <c r="C253" s="291" t="s">
        <v>163</v>
      </c>
      <c r="D253" s="295"/>
      <c r="E253" s="295"/>
      <c r="F253" s="295"/>
      <c r="G253" s="295"/>
      <c r="H253" s="295"/>
      <c r="I253" s="295"/>
      <c r="J253" s="295"/>
      <c r="K253" s="295"/>
      <c r="L253" s="295"/>
      <c r="M253" s="295"/>
      <c r="N253" s="295">
        <f>N252</f>
        <v>12</v>
      </c>
      <c r="O253" s="295"/>
      <c r="P253" s="295"/>
      <c r="Q253" s="295"/>
      <c r="R253" s="295"/>
      <c r="S253" s="295"/>
      <c r="T253" s="295"/>
      <c r="U253" s="295"/>
      <c r="V253" s="295"/>
      <c r="W253" s="295"/>
      <c r="X253" s="295"/>
      <c r="Y253" s="411">
        <f>Y252</f>
        <v>0</v>
      </c>
      <c r="Z253" s="411">
        <f t="shared" ref="Z253:AB253" si="135">Z252</f>
        <v>0</v>
      </c>
      <c r="AA253" s="411">
        <f t="shared" si="135"/>
        <v>0</v>
      </c>
      <c r="AB253" s="411">
        <f t="shared" si="135"/>
        <v>0</v>
      </c>
      <c r="AC253" s="411">
        <f t="shared" ref="AC253:AL253" si="136">AC252</f>
        <v>0</v>
      </c>
      <c r="AD253" s="411">
        <f t="shared" si="136"/>
        <v>0</v>
      </c>
      <c r="AE253" s="411">
        <f t="shared" si="136"/>
        <v>0</v>
      </c>
      <c r="AF253" s="411">
        <f t="shared" si="136"/>
        <v>0</v>
      </c>
      <c r="AG253" s="411">
        <f t="shared" si="136"/>
        <v>0</v>
      </c>
      <c r="AH253" s="411">
        <f t="shared" si="136"/>
        <v>0</v>
      </c>
      <c r="AI253" s="411">
        <f t="shared" si="136"/>
        <v>0</v>
      </c>
      <c r="AJ253" s="411">
        <f t="shared" si="136"/>
        <v>0</v>
      </c>
      <c r="AK253" s="411">
        <f t="shared" si="136"/>
        <v>0</v>
      </c>
      <c r="AL253" s="411">
        <f t="shared" si="136"/>
        <v>0</v>
      </c>
      <c r="AM253" s="502"/>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75">
      <c r="B255" s="327" t="s">
        <v>245</v>
      </c>
      <c r="C255" s="329"/>
      <c r="D255" s="329">
        <f>SUM(D150:D253)</f>
        <v>1628470.9505654438</v>
      </c>
      <c r="E255" s="329">
        <f t="shared" ref="E255:M255" si="137">SUM(E150:E253)</f>
        <v>1609236.379834926</v>
      </c>
      <c r="F255" s="329">
        <f t="shared" si="137"/>
        <v>1598370.9713528894</v>
      </c>
      <c r="G255" s="329">
        <f t="shared" si="137"/>
        <v>1515944.615527163</v>
      </c>
      <c r="H255" s="329">
        <f t="shared" si="137"/>
        <v>1405576.165240919</v>
      </c>
      <c r="I255" s="329">
        <f t="shared" si="137"/>
        <v>1170397.4970211498</v>
      </c>
      <c r="J255" s="329">
        <f t="shared" si="137"/>
        <v>1139707.5165237745</v>
      </c>
      <c r="K255" s="329">
        <f t="shared" si="137"/>
        <v>1139063.6602164062</v>
      </c>
      <c r="L255" s="329">
        <f t="shared" si="137"/>
        <v>1119904.6377650399</v>
      </c>
      <c r="M255" s="329">
        <f t="shared" si="137"/>
        <v>944508.09273843584</v>
      </c>
      <c r="N255" s="329"/>
      <c r="O255" s="329">
        <f>SUM(O150:O253)</f>
        <v>1203.4976741749765</v>
      </c>
      <c r="P255" s="329">
        <f t="shared" ref="P255:X255" si="138">SUM(P150:P253)</f>
        <v>390.86569189203203</v>
      </c>
      <c r="Q255" s="329">
        <f t="shared" si="138"/>
        <v>387.57981851221541</v>
      </c>
      <c r="R255" s="329">
        <f t="shared" si="138"/>
        <v>366.1553137487698</v>
      </c>
      <c r="S255" s="329">
        <f t="shared" si="138"/>
        <v>344.55961298066705</v>
      </c>
      <c r="T255" s="329">
        <f t="shared" si="138"/>
        <v>284.57167204665302</v>
      </c>
      <c r="U255" s="329">
        <f t="shared" si="138"/>
        <v>280.44418536120901</v>
      </c>
      <c r="V255" s="329">
        <f t="shared" si="138"/>
        <v>280.40566934438613</v>
      </c>
      <c r="W255" s="329">
        <f t="shared" si="138"/>
        <v>277.26666079454526</v>
      </c>
      <c r="X255" s="329">
        <f t="shared" si="138"/>
        <v>233.2602157360447</v>
      </c>
      <c r="Y255" s="329">
        <f>IF(Y149="kWh",SUMPRODUCT(D150:D253,Y150:Y253))</f>
        <v>307005.70550735563</v>
      </c>
      <c r="Z255" s="329">
        <f>IF(Z149="kWh",SUMPRODUCT(D150:D253,Z150:Z253))</f>
        <v>450450.03530199482</v>
      </c>
      <c r="AA255" s="329">
        <f>IF(AA149="kW",SUMPRODUCT(N150:N253,O150:O253,AA150:AA253),SUMPRODUCT(D150:D253,AA150:AA253))</f>
        <v>794.72258236292532</v>
      </c>
      <c r="AB255" s="329">
        <f>IF(AB149="kW",SUMPRODUCT(N150:N253,O150:O253,AB150:AB253),SUMPRODUCT(D150:D253,AB150:AB253))</f>
        <v>1306.4633235659624</v>
      </c>
      <c r="AC255" s="329">
        <f>IF(AC149="kW",SUMPRODUCT(N150:N253,O150:O253,AC150:AC253),SUMPRODUCT(D150:D253,AC150:AC253))</f>
        <v>0</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75">
      <c r="B256" s="331" t="s">
        <v>246</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1006548.1082931462</v>
      </c>
      <c r="Z256" s="328">
        <f>HLOOKUP(Z148,'2. LRAMVA Threshold'!$B$42:$Q$53,4,FALSE)</f>
        <v>395891.49990205932</v>
      </c>
      <c r="AA256" s="328">
        <f>HLOOKUP(AA148,'2. LRAMVA Threshold'!$B$42:$Q$53,4,FALSE)</f>
        <v>1501.498994124122</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165</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2.1899999999999999E-2</v>
      </c>
      <c r="Z258" s="341">
        <f>HLOOKUP(Z$20,'3.  Distribution Rates'!$C$122:$P$133,4,FALSE)</f>
        <v>1.4200000000000001E-2</v>
      </c>
      <c r="AA258" s="341">
        <f>HLOOKUP(AA$20,'3.  Distribution Rates'!$C$122:$P$133,4,FALSE)</f>
        <v>2.6753999999999998</v>
      </c>
      <c r="AB258" s="341">
        <f>HLOOKUP(AB$20,'3.  Distribution Rates'!$C$122:$P$133,4,FALSE)</f>
        <v>2.4584999999999999</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154</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139">Y135*Y258</f>
        <v>8733.6289372799311</v>
      </c>
      <c r="Z259" s="378">
        <f t="shared" si="139"/>
        <v>7292.0450081167792</v>
      </c>
      <c r="AA259" s="378">
        <f t="shared" si="139"/>
        <v>20424.96833461077</v>
      </c>
      <c r="AB259" s="378">
        <f t="shared" si="139"/>
        <v>4541.8885632632755</v>
      </c>
      <c r="AC259" s="378">
        <f t="shared" si="139"/>
        <v>0</v>
      </c>
      <c r="AD259" s="378">
        <f t="shared" si="139"/>
        <v>0</v>
      </c>
      <c r="AE259" s="378">
        <f t="shared" si="139"/>
        <v>0</v>
      </c>
      <c r="AF259" s="378">
        <f t="shared" si="139"/>
        <v>0</v>
      </c>
      <c r="AG259" s="378">
        <f t="shared" si="139"/>
        <v>0</v>
      </c>
      <c r="AH259" s="378">
        <f t="shared" si="139"/>
        <v>0</v>
      </c>
      <c r="AI259" s="378">
        <f t="shared" si="139"/>
        <v>0</v>
      </c>
      <c r="AJ259" s="378">
        <f t="shared" si="139"/>
        <v>0</v>
      </c>
      <c r="AK259" s="378">
        <f t="shared" si="139"/>
        <v>0</v>
      </c>
      <c r="AL259" s="378">
        <f t="shared" si="139"/>
        <v>0</v>
      </c>
      <c r="AM259" s="626">
        <f>SUM(Y259:AL259)</f>
        <v>40992.530843270753</v>
      </c>
    </row>
    <row r="260" spans="1:41" ht="15">
      <c r="B260" s="294" t="s">
        <v>155</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140">Y255*Y258</f>
        <v>6723.4249506110882</v>
      </c>
      <c r="Z260" s="378">
        <f t="shared" si="140"/>
        <v>6396.390501288327</v>
      </c>
      <c r="AA260" s="379">
        <f t="shared" si="140"/>
        <v>2126.20079685377</v>
      </c>
      <c r="AB260" s="379">
        <f t="shared" si="140"/>
        <v>3211.9400809869185</v>
      </c>
      <c r="AC260" s="379">
        <f t="shared" si="140"/>
        <v>0</v>
      </c>
      <c r="AD260" s="379">
        <f t="shared" si="140"/>
        <v>0</v>
      </c>
      <c r="AE260" s="379">
        <f t="shared" si="140"/>
        <v>0</v>
      </c>
      <c r="AF260" s="379">
        <f t="shared" ref="AF260:AL260" si="141">AF255*AF258</f>
        <v>0</v>
      </c>
      <c r="AG260" s="379">
        <f t="shared" si="141"/>
        <v>0</v>
      </c>
      <c r="AH260" s="379">
        <f t="shared" si="141"/>
        <v>0</v>
      </c>
      <c r="AI260" s="379">
        <f t="shared" si="141"/>
        <v>0</v>
      </c>
      <c r="AJ260" s="379">
        <f t="shared" si="141"/>
        <v>0</v>
      </c>
      <c r="AK260" s="379">
        <f t="shared" si="141"/>
        <v>0</v>
      </c>
      <c r="AL260" s="379">
        <f t="shared" si="141"/>
        <v>0</v>
      </c>
      <c r="AM260" s="626">
        <f>SUM(Y260:AL260)</f>
        <v>18457.956329740104</v>
      </c>
    </row>
    <row r="261" spans="1:41" s="380" customFormat="1" ht="15.75">
      <c r="A261" s="508"/>
      <c r="B261" s="349" t="s">
        <v>254</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15457.053887891019</v>
      </c>
      <c r="Z261" s="346">
        <f t="shared" ref="Z261:AE261" si="142">SUM(Z259:Z260)</f>
        <v>13688.435509405106</v>
      </c>
      <c r="AA261" s="346">
        <f t="shared" si="142"/>
        <v>22551.16913146454</v>
      </c>
      <c r="AB261" s="346">
        <f t="shared" si="142"/>
        <v>7753.828644250194</v>
      </c>
      <c r="AC261" s="346">
        <f t="shared" si="142"/>
        <v>0</v>
      </c>
      <c r="AD261" s="346">
        <f t="shared" si="142"/>
        <v>0</v>
      </c>
      <c r="AE261" s="346">
        <f t="shared" si="142"/>
        <v>0</v>
      </c>
      <c r="AF261" s="346">
        <f t="shared" ref="AF261:AL261" si="143">SUM(AF259:AF260)</f>
        <v>0</v>
      </c>
      <c r="AG261" s="346">
        <f t="shared" si="143"/>
        <v>0</v>
      </c>
      <c r="AH261" s="346">
        <f t="shared" si="143"/>
        <v>0</v>
      </c>
      <c r="AI261" s="346">
        <f t="shared" si="143"/>
        <v>0</v>
      </c>
      <c r="AJ261" s="346">
        <f t="shared" si="143"/>
        <v>0</v>
      </c>
      <c r="AK261" s="346">
        <f t="shared" si="143"/>
        <v>0</v>
      </c>
      <c r="AL261" s="346">
        <f t="shared" si="143"/>
        <v>0</v>
      </c>
      <c r="AM261" s="407">
        <f>SUM(AM259:AM260)</f>
        <v>59450.487173010857</v>
      </c>
    </row>
    <row r="262" spans="1:41" s="380" customFormat="1" ht="15.75">
      <c r="A262" s="508"/>
      <c r="B262" s="349" t="s">
        <v>247</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144">Y256*Y258</f>
        <v>22043.403571619903</v>
      </c>
      <c r="Z262" s="347">
        <f t="shared" si="144"/>
        <v>5621.6592986092428</v>
      </c>
      <c r="AA262" s="347">
        <f t="shared" si="144"/>
        <v>4017.1104088796756</v>
      </c>
      <c r="AB262" s="347">
        <f t="shared" si="144"/>
        <v>0</v>
      </c>
      <c r="AC262" s="347">
        <f t="shared" si="144"/>
        <v>0</v>
      </c>
      <c r="AD262" s="347">
        <f t="shared" si="144"/>
        <v>0</v>
      </c>
      <c r="AE262" s="347">
        <f t="shared" si="144"/>
        <v>0</v>
      </c>
      <c r="AF262" s="347">
        <f t="shared" ref="AF262:AL262" si="145">AF256*AF258</f>
        <v>0</v>
      </c>
      <c r="AG262" s="347">
        <f t="shared" si="145"/>
        <v>0</v>
      </c>
      <c r="AH262" s="347">
        <f t="shared" si="145"/>
        <v>0</v>
      </c>
      <c r="AI262" s="347">
        <f t="shared" si="145"/>
        <v>0</v>
      </c>
      <c r="AJ262" s="347">
        <f t="shared" si="145"/>
        <v>0</v>
      </c>
      <c r="AK262" s="347">
        <f t="shared" si="145"/>
        <v>0</v>
      </c>
      <c r="AL262" s="347">
        <f t="shared" si="145"/>
        <v>0</v>
      </c>
      <c r="AM262" s="407">
        <f>SUM(Y262:AL262)</f>
        <v>31682.173279108822</v>
      </c>
    </row>
    <row r="263" spans="1:41" s="380" customFormat="1" ht="15.75">
      <c r="A263" s="508"/>
      <c r="B263" s="349" t="s">
        <v>255</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27768.313893902035</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307005.70547683805</v>
      </c>
      <c r="Z265" s="291">
        <f>SUMPRODUCT(E150:E253,Z150:Z253)</f>
        <v>450450.03530199447</v>
      </c>
      <c r="AA265" s="291">
        <f>IF(AA149="kW",SUMPRODUCT(N150:N253,P150:P253,AA150:AA253),SUMPRODUCT(E150:E253,AA150:AA253))</f>
        <v>794.72258236292532</v>
      </c>
      <c r="AB265" s="291">
        <f>IF(AB149="kW",SUMPRODUCT(N150:N253,P150:P253,AB150:AB253),SUMPRODUCT(E150:E253,AB150:AB253))</f>
        <v>1306.4633235659624</v>
      </c>
      <c r="AC265" s="291">
        <f>IF(AC149="kW",SUMPRODUCT(N150:N253,P150:P253,AC150:AC253),SUMPRODUCT(E150:E253,AC150:AC253))</f>
        <v>0</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306944.10546983802</v>
      </c>
      <c r="Z266" s="291">
        <f>SUMPRODUCT(F150:F253,Z150:Z253)</f>
        <v>446846.60444763856</v>
      </c>
      <c r="AA266" s="291">
        <f>IF(AA149="kW",SUMPRODUCT(N150:N253,Q150:Q253,AA150:AA253),SUMPRODUCT(F150:F253,AA150:AA253))</f>
        <v>786.47067504118252</v>
      </c>
      <c r="AB266" s="291">
        <f>IF(AB149="kW",SUMPRODUCT(N150:N253,Q150:Q253,AB150:AB253),SUMPRODUCT(F150:F253,AB150:AB253))</f>
        <v>1288.179811299944</v>
      </c>
      <c r="AC266" s="291">
        <f>IF(AC149="kW",SUMPRODUCT(N150:N253,Q150:Q253,AC150:AC253),SUMPRODUCT(F150:F253, AC150:AC253))</f>
        <v>0</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189</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306303.72058355028</v>
      </c>
      <c r="Z267" s="291">
        <f>SUMPRODUCT(G150:G253,Z150:Z253)</f>
        <v>373594.92485363293</v>
      </c>
      <c r="AA267" s="291">
        <f>IF(AA149="kW",SUMPRODUCT(N150:N253,R150:R253,AA150:AA253),SUMPRODUCT(G150:G253,AA150:AA253))</f>
        <v>776.7030960857021</v>
      </c>
      <c r="AB267" s="291">
        <f>IF(AB149="kW",SUMPRODUCT(N150:N253,R150:R253,AB150:AB253),SUMPRODUCT(G150:G253,AB150:AB253))</f>
        <v>1266.5380692542869</v>
      </c>
      <c r="AC267" s="291">
        <f>IF(AC149="kW",SUMPRODUCT(N150:N253,R150:R253,AC150:AC253),SUMPRODUCT(G150:G253, AC150:AC253))</f>
        <v>0</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190</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274026.21297269518</v>
      </c>
      <c r="Z268" s="291">
        <f>SUMPRODUCT(H150:H253,Z150:Z253)</f>
        <v>373594.92485363293</v>
      </c>
      <c r="AA268" s="291">
        <f>IF(AA149="kW",SUMPRODUCT(N150:N253,S150:S253,AA150:AA253),SUMPRODUCT(H150:H253,AA150:AA253))</f>
        <v>584.11602360014729</v>
      </c>
      <c r="AB268" s="291">
        <f>IF(AB149="kW",SUMPRODUCT(N150:N253,S150:S253,AB150:AB253),SUMPRODUCT(H150:H253,AB150:AB253))</f>
        <v>1266.5380692542869</v>
      </c>
      <c r="AC268" s="291">
        <f>IF(AC149="kW",SUMPRODUCT(N150:N253,S150:S253,AC150:AC253),SUMPRODUCT(H150:H253, AC150:AC253))</f>
        <v>0</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191</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237885.17136228492</v>
      </c>
      <c r="Z269" s="291">
        <f>SUMPRODUCT(I150:I253,Z150:Z253)</f>
        <v>213154.39459835039</v>
      </c>
      <c r="AA269" s="291">
        <f>IF(AA149="kW",SUMPRODUCT(N150:N253,T150:T253,AA150:AA253),SUMPRODUCT(I150:I253,AA150:AA253))</f>
        <v>540.56641444125319</v>
      </c>
      <c r="AB269" s="291">
        <f>IF(AB149="kW",SUMPRODUCT(N150:N253,T150:T253,AB150:AB253),SUMPRODUCT(I150:I253,AB150:AB253))</f>
        <v>1170.046460442959</v>
      </c>
      <c r="AC269" s="291">
        <f>IF(AC149="kW",SUMPRODUCT(N150:N253,T150:T253,AC150:AC253),SUMPRODUCT(I150:I253, AC150:AC253))</f>
        <v>0</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192</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218967.92018366419</v>
      </c>
      <c r="Z270" s="291">
        <f>SUMPRODUCT(J150:J253,Z150:Z253)</f>
        <v>211141.25788484333</v>
      </c>
      <c r="AA270" s="291">
        <f>IF(AA149="kW",SUMPRODUCT(N150:N253,U150:U253,AA150:AA253),SUMPRODUCT(J150:J253,AA150:AA253))</f>
        <v>530.52846307771711</v>
      </c>
      <c r="AB270" s="291">
        <f>IF(AB149="kW",SUMPRODUCT(N150:N253,U150:U253,AB150:AB253),SUMPRODUCT(J150:J253,AB150:AB253))</f>
        <v>1147.8056620765828</v>
      </c>
      <c r="AC270" s="291">
        <f>IF(AC149="kW",SUMPRODUCT(N150:N253,U150:U253,AC150:AC253),SUMPRODUCT(J150:J253, AC150:AC253))</f>
        <v>0</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193</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218324.06387629593</v>
      </c>
      <c r="Z271" s="291">
        <f>SUMPRODUCT(K150:K253,Z150:Z253)</f>
        <v>211141.25788484333</v>
      </c>
      <c r="AA271" s="291">
        <f>IF(AA149="kW",SUMPRODUCT(N150:N253,V150:V253,AA150:AA253),SUMPRODUCT(K150:K253,AA150:AA253))</f>
        <v>530.52846307771711</v>
      </c>
      <c r="AB271" s="291">
        <f>IF(AB149="kW",SUMPRODUCT(N150:N253,V150:V253,AB150:AB253),SUMPRODUCT(K150:K253,AB150:AB253))</f>
        <v>1147.8056620765828</v>
      </c>
      <c r="AC271" s="291">
        <f>IF(AC149="kW",SUMPRODUCT(N150:N253,V150:V253,AC150:AC253),SUMPRODUCT(K150:K253, AC150:AC253))</f>
        <v>0</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194</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209688.06387629593</v>
      </c>
      <c r="Z272" s="326">
        <f>SUMPRODUCT(L150:L253,Z150:Z253)</f>
        <v>209341.82104565972</v>
      </c>
      <c r="AA272" s="326">
        <f>IF(AA149="kW",SUMPRODUCT(N150:N253,W150:W253,AA150:AA253),SUMPRODUCT(L150:L253,AA150:AA253))</f>
        <v>522.18165661857006</v>
      </c>
      <c r="AB272" s="326">
        <f>IF(AB149="kW",SUMPRODUCT(N150:N253,W150:W253,AB150:AB253),SUMPRODUCT(L150:L253,AB150:AB253))</f>
        <v>1129.3118845379295</v>
      </c>
      <c r="AC272" s="326">
        <f>IF(AC149="kW",SUMPRODUCT(N150:N253,W150:W253,AC150:AC253),SUMPRODUCT(L150:L253, AC150:AC253))</f>
        <v>0</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582</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75">
      <c r="B275" s="280" t="s">
        <v>248</v>
      </c>
      <c r="C275" s="281"/>
      <c r="D275" s="589" t="s">
        <v>526</v>
      </c>
      <c r="E275" s="587"/>
      <c r="O275" s="281"/>
      <c r="Y275" s="270"/>
      <c r="Z275" s="267"/>
      <c r="AA275" s="267"/>
      <c r="AB275" s="267"/>
      <c r="AC275" s="267"/>
      <c r="AD275" s="267"/>
      <c r="AE275" s="267"/>
      <c r="AF275" s="267"/>
      <c r="AG275" s="267"/>
      <c r="AH275" s="267"/>
      <c r="AI275" s="267"/>
      <c r="AJ275" s="267"/>
      <c r="AK275" s="267"/>
      <c r="AL275" s="267"/>
      <c r="AM275" s="282"/>
    </row>
    <row r="276" spans="1:39" ht="33" customHeight="1">
      <c r="B276" s="812" t="s">
        <v>211</v>
      </c>
      <c r="C276" s="814" t="s">
        <v>33</v>
      </c>
      <c r="D276" s="284" t="s">
        <v>422</v>
      </c>
      <c r="E276" s="816" t="s">
        <v>209</v>
      </c>
      <c r="F276" s="817"/>
      <c r="G276" s="817"/>
      <c r="H276" s="817"/>
      <c r="I276" s="817"/>
      <c r="J276" s="817"/>
      <c r="K276" s="817"/>
      <c r="L276" s="817"/>
      <c r="M276" s="818"/>
      <c r="N276" s="819" t="s">
        <v>213</v>
      </c>
      <c r="O276" s="284" t="s">
        <v>423</v>
      </c>
      <c r="P276" s="816" t="s">
        <v>212</v>
      </c>
      <c r="Q276" s="817"/>
      <c r="R276" s="817"/>
      <c r="S276" s="817"/>
      <c r="T276" s="817"/>
      <c r="U276" s="817"/>
      <c r="V276" s="817"/>
      <c r="W276" s="817"/>
      <c r="X276" s="818"/>
      <c r="Y276" s="809" t="s">
        <v>243</v>
      </c>
      <c r="Z276" s="810"/>
      <c r="AA276" s="810"/>
      <c r="AB276" s="810"/>
      <c r="AC276" s="810"/>
      <c r="AD276" s="810"/>
      <c r="AE276" s="810"/>
      <c r="AF276" s="810"/>
      <c r="AG276" s="810"/>
      <c r="AH276" s="810"/>
      <c r="AI276" s="810"/>
      <c r="AJ276" s="810"/>
      <c r="AK276" s="810"/>
      <c r="AL276" s="810"/>
      <c r="AM276" s="811"/>
    </row>
    <row r="277" spans="1:39" ht="60.75" customHeight="1">
      <c r="B277" s="813"/>
      <c r="C277" s="815"/>
      <c r="D277" s="285">
        <v>2013</v>
      </c>
      <c r="E277" s="285">
        <v>2014</v>
      </c>
      <c r="F277" s="285">
        <v>2015</v>
      </c>
      <c r="G277" s="285">
        <v>2016</v>
      </c>
      <c r="H277" s="285">
        <v>2017</v>
      </c>
      <c r="I277" s="285">
        <v>2018</v>
      </c>
      <c r="J277" s="285">
        <v>2019</v>
      </c>
      <c r="K277" s="285">
        <v>2020</v>
      </c>
      <c r="L277" s="285">
        <v>2021</v>
      </c>
      <c r="M277" s="285">
        <v>2022</v>
      </c>
      <c r="N277" s="820"/>
      <c r="O277" s="285">
        <v>2013</v>
      </c>
      <c r="P277" s="285">
        <v>2014</v>
      </c>
      <c r="Q277" s="285">
        <v>2015</v>
      </c>
      <c r="R277" s="285">
        <v>2016</v>
      </c>
      <c r="S277" s="285">
        <v>2017</v>
      </c>
      <c r="T277" s="285">
        <v>2018</v>
      </c>
      <c r="U277" s="285">
        <v>2019</v>
      </c>
      <c r="V277" s="285">
        <v>2020</v>
      </c>
      <c r="W277" s="285">
        <v>2021</v>
      </c>
      <c r="X277" s="285">
        <v>2022</v>
      </c>
      <c r="Y277" s="285" t="str">
        <f>'1.  LRAMVA Summary'!D52</f>
        <v>Residential</v>
      </c>
      <c r="Z277" s="285" t="str">
        <f>'1.  LRAMVA Summary'!E52</f>
        <v>GS&lt;50 kW</v>
      </c>
      <c r="AA277" s="285" t="str">
        <f>'1.  LRAMVA Summary'!F52</f>
        <v>GS 50 to 999 kW</v>
      </c>
      <c r="AB277" s="285" t="str">
        <f>'1.  LRAMVA Summary'!G52</f>
        <v>GS&gt;1000 kW</v>
      </c>
      <c r="AC277" s="285" t="str">
        <f>'1.  LRAMVA Summary'!H52</f>
        <v/>
      </c>
      <c r="AD277" s="285" t="str">
        <f>'1.  LRAMVA Summary'!I52</f>
        <v/>
      </c>
      <c r="AE277" s="285" t="str">
        <f>'1.  LRAMVA Summary'!J52</f>
        <v/>
      </c>
      <c r="AF277" s="285" t="str">
        <f>'1.  LRAMVA Summary'!K52</f>
        <v/>
      </c>
      <c r="AG277" s="285" t="str">
        <f>'1.  LRAMVA Summary'!L52</f>
        <v/>
      </c>
      <c r="AH277" s="285" t="str">
        <f>'1.  LRAMVA Summary'!M52</f>
        <v/>
      </c>
      <c r="AI277" s="285" t="str">
        <f>'1.  LRAMVA Summary'!N52</f>
        <v/>
      </c>
      <c r="AJ277" s="285" t="str">
        <f>'1.  LRAMVA Summary'!O52</f>
        <v/>
      </c>
      <c r="AK277" s="285" t="str">
        <f>'1.  LRAMVA Summary'!P52</f>
        <v/>
      </c>
      <c r="AL277" s="285" t="str">
        <f>'1.  LRAMVA Summary'!Q52</f>
        <v/>
      </c>
      <c r="AM277" s="287" t="str">
        <f>'1.  LRAMVA Summary'!R52</f>
        <v>Total</v>
      </c>
    </row>
    <row r="278" spans="1:39" ht="15" customHeight="1">
      <c r="A278" s="507"/>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Summary'!D53</f>
        <v>kWh</v>
      </c>
      <c r="Z278" s="291" t="str">
        <f>'1.  LRAMVA Summary'!E53</f>
        <v>kWh</v>
      </c>
      <c r="AA278" s="291" t="str">
        <f>'1.  LRAMVA Summary'!F53</f>
        <v>kW</v>
      </c>
      <c r="AB278" s="291" t="str">
        <f>'1.  LRAMVA Summary'!G53</f>
        <v>kW</v>
      </c>
      <c r="AC278" s="291">
        <f>'1.  LRAMVA Summary'!H53</f>
        <v>0</v>
      </c>
      <c r="AD278" s="291">
        <f>'1.  LRAMVA Summary'!I53</f>
        <v>0</v>
      </c>
      <c r="AE278" s="291">
        <f>'1.  LRAMVA Summary'!J53</f>
        <v>0</v>
      </c>
      <c r="AF278" s="291">
        <f>'1.  LRAMVA Summary'!K53</f>
        <v>0</v>
      </c>
      <c r="AG278" s="291">
        <f>'1.  LRAMVA Summary'!L53</f>
        <v>0</v>
      </c>
      <c r="AH278" s="291">
        <f>'1.  LRAMVA Summary'!M53</f>
        <v>0</v>
      </c>
      <c r="AI278" s="291">
        <f>'1.  LRAMVA Summary'!N53</f>
        <v>0</v>
      </c>
      <c r="AJ278" s="291">
        <f>'1.  LRAMVA Summary'!O53</f>
        <v>0</v>
      </c>
      <c r="AK278" s="291">
        <f>'1.  LRAMVA Summary'!P53</f>
        <v>0</v>
      </c>
      <c r="AL278" s="291">
        <f>'1.  LRAMVA Summary'!Q53</f>
        <v>0</v>
      </c>
      <c r="AM278" s="292"/>
    </row>
    <row r="279" spans="1:39" ht="15" outlineLevel="1">
      <c r="A279" s="506">
        <v>1</v>
      </c>
      <c r="B279" s="294" t="s">
        <v>1</v>
      </c>
      <c r="C279" s="291" t="s">
        <v>25</v>
      </c>
      <c r="D279" s="295">
        <f>31765.418068097+15.5844623847322</f>
        <v>31781.002530481732</v>
      </c>
      <c r="E279" s="295">
        <f t="shared" ref="E279:F279" si="146">31765.418068097+15.5844623847322</f>
        <v>31781.002530481732</v>
      </c>
      <c r="F279" s="295">
        <f t="shared" si="146"/>
        <v>31781.002530481732</v>
      </c>
      <c r="G279" s="295">
        <f>31662.873549764+15.5844623847322</f>
        <v>31678.458012148734</v>
      </c>
      <c r="H279" s="295">
        <f>17755.531112986+8.4181978516864</f>
        <v>17763.949310837685</v>
      </c>
      <c r="I279" s="295">
        <v>0</v>
      </c>
      <c r="J279" s="295">
        <v>0</v>
      </c>
      <c r="K279" s="295">
        <v>0</v>
      </c>
      <c r="L279" s="295">
        <v>0</v>
      </c>
      <c r="M279" s="295">
        <v>0</v>
      </c>
      <c r="N279" s="291"/>
      <c r="O279" s="295">
        <f>4.760746503+0.00222695025928618</f>
        <v>4.7629734532592858</v>
      </c>
      <c r="P279" s="295">
        <f t="shared" ref="P279:Q279" si="147">4.760746503+0.00222695025928618</f>
        <v>4.7629734532592858</v>
      </c>
      <c r="Q279" s="295">
        <f t="shared" si="147"/>
        <v>4.7629734532592858</v>
      </c>
      <c r="R279" s="295">
        <f>4.655962473+0.00222695025928618</f>
        <v>4.6581894232592855</v>
      </c>
      <c r="S279" s="295">
        <f>2.609509109+0.00123721244073306</f>
        <v>2.6107463214407334</v>
      </c>
      <c r="T279" s="295">
        <v>0</v>
      </c>
      <c r="U279" s="295">
        <v>0</v>
      </c>
      <c r="V279" s="295">
        <v>0</v>
      </c>
      <c r="W279" s="295">
        <v>0</v>
      </c>
      <c r="X279" s="295">
        <v>0</v>
      </c>
      <c r="Y279" s="410">
        <v>1</v>
      </c>
      <c r="Z279" s="410"/>
      <c r="AA279" s="410"/>
      <c r="AB279" s="410"/>
      <c r="AC279" s="410"/>
      <c r="AD279" s="410"/>
      <c r="AE279" s="410"/>
      <c r="AF279" s="410"/>
      <c r="AG279" s="410"/>
      <c r="AH279" s="410"/>
      <c r="AI279" s="410"/>
      <c r="AJ279" s="410"/>
      <c r="AK279" s="410"/>
      <c r="AL279" s="410"/>
      <c r="AM279" s="296">
        <f>SUM(Y279:AL279)</f>
        <v>1</v>
      </c>
    </row>
    <row r="280" spans="1:39" ht="15" outlineLevel="1">
      <c r="B280" s="294" t="s">
        <v>249</v>
      </c>
      <c r="C280" s="291" t="s">
        <v>163</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1</v>
      </c>
      <c r="Z280" s="411">
        <f>Z279</f>
        <v>0</v>
      </c>
      <c r="AA280" s="411">
        <f t="shared" ref="AA280:AB280" si="148">AA279</f>
        <v>0</v>
      </c>
      <c r="AB280" s="411">
        <f t="shared" si="148"/>
        <v>0</v>
      </c>
      <c r="AC280" s="411">
        <f t="shared" ref="AC280:AL280" si="149">AC279</f>
        <v>0</v>
      </c>
      <c r="AD280" s="411">
        <f t="shared" si="149"/>
        <v>0</v>
      </c>
      <c r="AE280" s="411">
        <f t="shared" si="149"/>
        <v>0</v>
      </c>
      <c r="AF280" s="411">
        <f t="shared" si="149"/>
        <v>0</v>
      </c>
      <c r="AG280" s="411">
        <f t="shared" si="149"/>
        <v>0</v>
      </c>
      <c r="AH280" s="411">
        <f t="shared" si="149"/>
        <v>0</v>
      </c>
      <c r="AI280" s="411">
        <f t="shared" si="149"/>
        <v>0</v>
      </c>
      <c r="AJ280" s="411">
        <f t="shared" si="149"/>
        <v>0</v>
      </c>
      <c r="AK280" s="411">
        <f t="shared" si="149"/>
        <v>0</v>
      </c>
      <c r="AL280" s="411">
        <f t="shared" si="149"/>
        <v>0</v>
      </c>
      <c r="AM280" s="297"/>
    </row>
    <row r="281" spans="1:39" ht="15.75" outlineLevel="1">
      <c r="A281" s="508"/>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6">
        <v>2</v>
      </c>
      <c r="B282" s="294" t="s">
        <v>2</v>
      </c>
      <c r="C282" s="291" t="s">
        <v>25</v>
      </c>
      <c r="D282" s="295">
        <v>10344.316580000001</v>
      </c>
      <c r="E282" s="295">
        <v>10344.316580000001</v>
      </c>
      <c r="F282" s="295">
        <v>10344.316580000001</v>
      </c>
      <c r="G282" s="295">
        <v>10344.316580000001</v>
      </c>
      <c r="H282" s="295">
        <v>0</v>
      </c>
      <c r="I282" s="295">
        <v>0</v>
      </c>
      <c r="J282" s="295">
        <v>0</v>
      </c>
      <c r="K282" s="295">
        <v>0</v>
      </c>
      <c r="L282" s="295">
        <v>0</v>
      </c>
      <c r="M282" s="295">
        <v>0</v>
      </c>
      <c r="N282" s="291"/>
      <c r="O282" s="295">
        <v>5.8014347730000004</v>
      </c>
      <c r="P282" s="295">
        <v>5.8014347730000004</v>
      </c>
      <c r="Q282" s="295">
        <v>5.8014347730000004</v>
      </c>
      <c r="R282" s="295">
        <v>5.8014347730000004</v>
      </c>
      <c r="S282" s="295">
        <v>0</v>
      </c>
      <c r="T282" s="295">
        <v>0</v>
      </c>
      <c r="U282" s="295">
        <v>0</v>
      </c>
      <c r="V282" s="295">
        <v>0</v>
      </c>
      <c r="W282" s="295">
        <v>0</v>
      </c>
      <c r="X282" s="295">
        <v>0</v>
      </c>
      <c r="Y282" s="410">
        <v>1</v>
      </c>
      <c r="Z282" s="410"/>
      <c r="AA282" s="410"/>
      <c r="AB282" s="410"/>
      <c r="AC282" s="410"/>
      <c r="AD282" s="410"/>
      <c r="AE282" s="410"/>
      <c r="AF282" s="410"/>
      <c r="AG282" s="410"/>
      <c r="AH282" s="410"/>
      <c r="AI282" s="410"/>
      <c r="AJ282" s="410"/>
      <c r="AK282" s="410"/>
      <c r="AL282" s="410"/>
      <c r="AM282" s="296">
        <f>SUM(Y282:AL282)</f>
        <v>1</v>
      </c>
    </row>
    <row r="283" spans="1:39" ht="15" outlineLevel="1">
      <c r="B283" s="294" t="s">
        <v>249</v>
      </c>
      <c r="C283" s="291" t="s">
        <v>163</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1</v>
      </c>
      <c r="Z283" s="411">
        <f>Z282</f>
        <v>0</v>
      </c>
      <c r="AA283" s="411">
        <f t="shared" ref="AA283:AB283" si="150">AA282</f>
        <v>0</v>
      </c>
      <c r="AB283" s="411">
        <f t="shared" si="150"/>
        <v>0</v>
      </c>
      <c r="AC283" s="411">
        <f t="shared" ref="AC283:AL283" si="151">AC282</f>
        <v>0</v>
      </c>
      <c r="AD283" s="411">
        <f t="shared" si="151"/>
        <v>0</v>
      </c>
      <c r="AE283" s="411">
        <f t="shared" si="151"/>
        <v>0</v>
      </c>
      <c r="AF283" s="411">
        <f t="shared" si="151"/>
        <v>0</v>
      </c>
      <c r="AG283" s="411">
        <f t="shared" si="151"/>
        <v>0</v>
      </c>
      <c r="AH283" s="411">
        <f t="shared" si="151"/>
        <v>0</v>
      </c>
      <c r="AI283" s="411">
        <f t="shared" si="151"/>
        <v>0</v>
      </c>
      <c r="AJ283" s="411">
        <f t="shared" si="151"/>
        <v>0</v>
      </c>
      <c r="AK283" s="411">
        <f t="shared" si="151"/>
        <v>0</v>
      </c>
      <c r="AL283" s="411">
        <f t="shared" si="151"/>
        <v>0</v>
      </c>
      <c r="AM283" s="297"/>
    </row>
    <row r="284" spans="1:39" ht="15.75" outlineLevel="1">
      <c r="A284" s="508"/>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6">
        <v>3</v>
      </c>
      <c r="B285" s="294" t="s">
        <v>3</v>
      </c>
      <c r="C285" s="291" t="s">
        <v>25</v>
      </c>
      <c r="D285" s="295">
        <v>110920.93790922899</v>
      </c>
      <c r="E285" s="295">
        <v>110920.93790922899</v>
      </c>
      <c r="F285" s="295">
        <v>110920.93790922899</v>
      </c>
      <c r="G285" s="295">
        <v>110920.93790922899</v>
      </c>
      <c r="H285" s="295">
        <v>110920.93790922899</v>
      </c>
      <c r="I285" s="295">
        <v>110920.93790922899</v>
      </c>
      <c r="J285" s="295">
        <v>110920.93790922899</v>
      </c>
      <c r="K285" s="295">
        <v>110920.93790922899</v>
      </c>
      <c r="L285" s="295">
        <v>110920.93790922899</v>
      </c>
      <c r="M285" s="295">
        <v>110920.93790922899</v>
      </c>
      <c r="N285" s="291"/>
      <c r="O285" s="295">
        <v>61.823731314</v>
      </c>
      <c r="P285" s="295">
        <v>61.823731314</v>
      </c>
      <c r="Q285" s="295">
        <v>61.823731314</v>
      </c>
      <c r="R285" s="295">
        <v>61.823731314</v>
      </c>
      <c r="S285" s="295">
        <v>61.823731314</v>
      </c>
      <c r="T285" s="295">
        <v>61.823731314</v>
      </c>
      <c r="U285" s="295">
        <v>61.823731314</v>
      </c>
      <c r="V285" s="295">
        <v>61.823731314</v>
      </c>
      <c r="W285" s="295">
        <v>61.823731314</v>
      </c>
      <c r="X285" s="295">
        <v>61.823731314</v>
      </c>
      <c r="Y285" s="410">
        <v>1</v>
      </c>
      <c r="Z285" s="410"/>
      <c r="AA285" s="410"/>
      <c r="AB285" s="410"/>
      <c r="AC285" s="410"/>
      <c r="AD285" s="410"/>
      <c r="AE285" s="410"/>
      <c r="AF285" s="410"/>
      <c r="AG285" s="410"/>
      <c r="AH285" s="410"/>
      <c r="AI285" s="410"/>
      <c r="AJ285" s="410"/>
      <c r="AK285" s="410"/>
      <c r="AL285" s="410"/>
      <c r="AM285" s="296">
        <f>SUM(Y285:AL285)</f>
        <v>1</v>
      </c>
    </row>
    <row r="286" spans="1:39" ht="15" outlineLevel="1">
      <c r="B286" s="294" t="s">
        <v>249</v>
      </c>
      <c r="C286" s="291" t="s">
        <v>163</v>
      </c>
      <c r="D286" s="295">
        <v>5417.8755899900007</v>
      </c>
      <c r="E286" s="295">
        <v>5417.8755899900007</v>
      </c>
      <c r="F286" s="295">
        <v>5417.8755899900007</v>
      </c>
      <c r="G286" s="295">
        <v>5417.8755899900007</v>
      </c>
      <c r="H286" s="295">
        <v>5417.8755899900007</v>
      </c>
      <c r="I286" s="295">
        <v>5417.8755899900007</v>
      </c>
      <c r="J286" s="295">
        <v>5417.8755899900007</v>
      </c>
      <c r="K286" s="295">
        <v>5417.8755899900007</v>
      </c>
      <c r="L286" s="295">
        <v>5417.8755899900007</v>
      </c>
      <c r="M286" s="295">
        <v>5417.8755899900007</v>
      </c>
      <c r="N286" s="468"/>
      <c r="O286" s="295">
        <v>2.97865782</v>
      </c>
      <c r="P286" s="295">
        <v>2.97865782</v>
      </c>
      <c r="Q286" s="295">
        <v>2.97865782</v>
      </c>
      <c r="R286" s="295">
        <v>2.97865782</v>
      </c>
      <c r="S286" s="295">
        <v>2.97865782</v>
      </c>
      <c r="T286" s="295">
        <v>2.97865782</v>
      </c>
      <c r="U286" s="295">
        <v>2.97865782</v>
      </c>
      <c r="V286" s="295">
        <v>2.97865782</v>
      </c>
      <c r="W286" s="295">
        <v>2.97865782</v>
      </c>
      <c r="X286" s="295">
        <v>2.97865782</v>
      </c>
      <c r="Y286" s="411">
        <f>Y285</f>
        <v>1</v>
      </c>
      <c r="Z286" s="411">
        <f>Z285</f>
        <v>0</v>
      </c>
      <c r="AA286" s="411">
        <f t="shared" ref="AA286:AB286" si="152">AA285</f>
        <v>0</v>
      </c>
      <c r="AB286" s="411">
        <f t="shared" si="152"/>
        <v>0</v>
      </c>
      <c r="AC286" s="411">
        <f t="shared" ref="AC286:AL286" si="153">AC285</f>
        <v>0</v>
      </c>
      <c r="AD286" s="411">
        <f t="shared" si="153"/>
        <v>0</v>
      </c>
      <c r="AE286" s="411">
        <f t="shared" si="153"/>
        <v>0</v>
      </c>
      <c r="AF286" s="411">
        <f t="shared" si="153"/>
        <v>0</v>
      </c>
      <c r="AG286" s="411">
        <f t="shared" si="153"/>
        <v>0</v>
      </c>
      <c r="AH286" s="411">
        <f t="shared" si="153"/>
        <v>0</v>
      </c>
      <c r="AI286" s="411">
        <f t="shared" si="153"/>
        <v>0</v>
      </c>
      <c r="AJ286" s="411">
        <f t="shared" si="153"/>
        <v>0</v>
      </c>
      <c r="AK286" s="411">
        <f t="shared" si="153"/>
        <v>0</v>
      </c>
      <c r="AL286" s="411">
        <f t="shared" si="153"/>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6">
        <v>4</v>
      </c>
      <c r="B288" s="294" t="s">
        <v>4</v>
      </c>
      <c r="C288" s="291" t="s">
        <v>25</v>
      </c>
      <c r="D288" s="295">
        <v>19641.813057568001</v>
      </c>
      <c r="E288" s="295">
        <v>19641.813057568001</v>
      </c>
      <c r="F288" s="295">
        <v>18884.898553272</v>
      </c>
      <c r="G288" s="295">
        <v>15999.406181253</v>
      </c>
      <c r="H288" s="295">
        <v>15999.406181253</v>
      </c>
      <c r="I288" s="295">
        <v>15999.406181253</v>
      </c>
      <c r="J288" s="295">
        <v>15999.406181253</v>
      </c>
      <c r="K288" s="295">
        <v>15986.07235543</v>
      </c>
      <c r="L288" s="295">
        <v>11624.561573776</v>
      </c>
      <c r="M288" s="295">
        <v>11624.561573776</v>
      </c>
      <c r="N288" s="291"/>
      <c r="O288" s="295">
        <v>1.316456224</v>
      </c>
      <c r="P288" s="295">
        <v>1.316456224</v>
      </c>
      <c r="Q288" s="295">
        <v>1.2689391759999999</v>
      </c>
      <c r="R288" s="295">
        <v>1.0877957579999999</v>
      </c>
      <c r="S288" s="295">
        <v>1.0877957579999999</v>
      </c>
      <c r="T288" s="295">
        <v>1.0877957579999999</v>
      </c>
      <c r="U288" s="295">
        <v>1.0877957579999999</v>
      </c>
      <c r="V288" s="295">
        <v>1.0862736319999999</v>
      </c>
      <c r="W288" s="295">
        <v>0.81246976599999998</v>
      </c>
      <c r="X288" s="295">
        <v>0.81246976599999998</v>
      </c>
      <c r="Y288" s="410">
        <v>1</v>
      </c>
      <c r="Z288" s="410"/>
      <c r="AA288" s="410"/>
      <c r="AB288" s="410"/>
      <c r="AC288" s="410"/>
      <c r="AD288" s="410"/>
      <c r="AE288" s="410"/>
      <c r="AF288" s="410"/>
      <c r="AG288" s="410"/>
      <c r="AH288" s="410"/>
      <c r="AI288" s="410"/>
      <c r="AJ288" s="410"/>
      <c r="AK288" s="410"/>
      <c r="AL288" s="410"/>
      <c r="AM288" s="296">
        <f>SUM(Y288:AL288)</f>
        <v>1</v>
      </c>
    </row>
    <row r="289" spans="1:39" ht="15" outlineLevel="1">
      <c r="B289" s="294" t="s">
        <v>249</v>
      </c>
      <c r="C289" s="291" t="s">
        <v>163</v>
      </c>
      <c r="D289" s="295">
        <v>60</v>
      </c>
      <c r="E289" s="295">
        <v>60</v>
      </c>
      <c r="F289" s="295">
        <v>57</v>
      </c>
      <c r="G289" s="295">
        <v>49</v>
      </c>
      <c r="H289" s="295">
        <v>49</v>
      </c>
      <c r="I289" s="295">
        <v>49</v>
      </c>
      <c r="J289" s="295">
        <v>49</v>
      </c>
      <c r="K289" s="295">
        <v>49</v>
      </c>
      <c r="L289" s="295">
        <v>41</v>
      </c>
      <c r="M289" s="295">
        <v>41</v>
      </c>
      <c r="N289" s="468"/>
      <c r="O289" s="295">
        <v>4.0000000000000001E-3</v>
      </c>
      <c r="P289" s="295">
        <v>4.0000000000000001E-3</v>
      </c>
      <c r="Q289" s="295">
        <v>4.0000000000000001E-3</v>
      </c>
      <c r="R289" s="295">
        <v>4.0000000000000001E-3</v>
      </c>
      <c r="S289" s="295">
        <v>4.0000000000000001E-3</v>
      </c>
      <c r="T289" s="295">
        <v>4.0000000000000001E-3</v>
      </c>
      <c r="U289" s="295">
        <v>4.0000000000000001E-3</v>
      </c>
      <c r="V289" s="295">
        <v>4.0000000000000001E-3</v>
      </c>
      <c r="W289" s="295">
        <v>3.0000000000000001E-3</v>
      </c>
      <c r="X289" s="295">
        <v>3.0000000000000001E-3</v>
      </c>
      <c r="Y289" s="411">
        <f>Y288</f>
        <v>1</v>
      </c>
      <c r="Z289" s="411">
        <f>Z288</f>
        <v>0</v>
      </c>
      <c r="AA289" s="411">
        <f t="shared" ref="AA289:AB289" si="154">AA288</f>
        <v>0</v>
      </c>
      <c r="AB289" s="411">
        <f t="shared" si="154"/>
        <v>0</v>
      </c>
      <c r="AC289" s="411">
        <f t="shared" ref="AC289:AL289" si="155">AC288</f>
        <v>0</v>
      </c>
      <c r="AD289" s="411">
        <f t="shared" si="155"/>
        <v>0</v>
      </c>
      <c r="AE289" s="411">
        <f t="shared" si="155"/>
        <v>0</v>
      </c>
      <c r="AF289" s="411">
        <f t="shared" si="155"/>
        <v>0</v>
      </c>
      <c r="AG289" s="411">
        <f t="shared" si="155"/>
        <v>0</v>
      </c>
      <c r="AH289" s="411">
        <f t="shared" si="155"/>
        <v>0</v>
      </c>
      <c r="AI289" s="411">
        <f t="shared" si="155"/>
        <v>0</v>
      </c>
      <c r="AJ289" s="411">
        <f t="shared" si="155"/>
        <v>0</v>
      </c>
      <c r="AK289" s="411">
        <f t="shared" si="155"/>
        <v>0</v>
      </c>
      <c r="AL289" s="411">
        <f t="shared" si="155"/>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6">
        <v>5</v>
      </c>
      <c r="B291" s="294" t="s">
        <v>5</v>
      </c>
      <c r="C291" s="291" t="s">
        <v>25</v>
      </c>
      <c r="D291" s="295">
        <v>43780.737042827997</v>
      </c>
      <c r="E291" s="295">
        <v>43780.737042827997</v>
      </c>
      <c r="F291" s="295">
        <v>41142.842220783998</v>
      </c>
      <c r="G291" s="295">
        <v>32140.376771684005</v>
      </c>
      <c r="H291" s="295">
        <v>32140.376771684005</v>
      </c>
      <c r="I291" s="295">
        <v>32140.376771684005</v>
      </c>
      <c r="J291" s="295">
        <v>32140.376771684005</v>
      </c>
      <c r="K291" s="295">
        <v>32102.500976591997</v>
      </c>
      <c r="L291" s="295">
        <v>26996.338193402</v>
      </c>
      <c r="M291" s="295">
        <v>26996.338193402</v>
      </c>
      <c r="N291" s="291"/>
      <c r="O291" s="295">
        <v>3.0164176650000001</v>
      </c>
      <c r="P291" s="295">
        <v>3.0164176650000001</v>
      </c>
      <c r="Q291" s="295">
        <v>2.8508177529999998</v>
      </c>
      <c r="R291" s="295">
        <v>2.2856672869999999</v>
      </c>
      <c r="S291" s="295">
        <v>2.2856672869999999</v>
      </c>
      <c r="T291" s="295">
        <v>2.2856672869999999</v>
      </c>
      <c r="U291" s="295">
        <v>2.2856672869999999</v>
      </c>
      <c r="V291" s="295">
        <v>2.2813435659999999</v>
      </c>
      <c r="W291" s="295">
        <v>1.9607924580000002</v>
      </c>
      <c r="X291" s="295">
        <v>1.9607924580000002</v>
      </c>
      <c r="Y291" s="410">
        <v>1</v>
      </c>
      <c r="Z291" s="410"/>
      <c r="AA291" s="410"/>
      <c r="AB291" s="410"/>
      <c r="AC291" s="410"/>
      <c r="AD291" s="410"/>
      <c r="AE291" s="410"/>
      <c r="AF291" s="410"/>
      <c r="AG291" s="410"/>
      <c r="AH291" s="410"/>
      <c r="AI291" s="410"/>
      <c r="AJ291" s="410"/>
      <c r="AK291" s="410"/>
      <c r="AL291" s="410"/>
      <c r="AM291" s="296">
        <f>SUM(Y291:AL291)</f>
        <v>1</v>
      </c>
    </row>
    <row r="292" spans="1:39" ht="15" outlineLevel="1">
      <c r="B292" s="294" t="s">
        <v>249</v>
      </c>
      <c r="C292" s="291" t="s">
        <v>163</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1</v>
      </c>
      <c r="Z292" s="411">
        <f>Z291</f>
        <v>0</v>
      </c>
      <c r="AA292" s="411">
        <f t="shared" ref="AA292:AB292" si="156">AA291</f>
        <v>0</v>
      </c>
      <c r="AB292" s="411">
        <f t="shared" si="156"/>
        <v>0</v>
      </c>
      <c r="AC292" s="411">
        <f t="shared" ref="AC292:AL292" si="157">AC291</f>
        <v>0</v>
      </c>
      <c r="AD292" s="411">
        <f t="shared" si="157"/>
        <v>0</v>
      </c>
      <c r="AE292" s="411">
        <f t="shared" si="157"/>
        <v>0</v>
      </c>
      <c r="AF292" s="411">
        <f t="shared" si="157"/>
        <v>0</v>
      </c>
      <c r="AG292" s="411">
        <f t="shared" si="157"/>
        <v>0</v>
      </c>
      <c r="AH292" s="411">
        <f t="shared" si="157"/>
        <v>0</v>
      </c>
      <c r="AI292" s="411">
        <f t="shared" si="157"/>
        <v>0</v>
      </c>
      <c r="AJ292" s="411">
        <f t="shared" si="157"/>
        <v>0</v>
      </c>
      <c r="AK292" s="411">
        <f t="shared" si="157"/>
        <v>0</v>
      </c>
      <c r="AL292" s="411">
        <f t="shared" si="157"/>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6">
        <v>6</v>
      </c>
      <c r="B294" s="294" t="s">
        <v>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v>1</v>
      </c>
      <c r="Z294" s="410"/>
      <c r="AA294" s="410"/>
      <c r="AB294" s="410"/>
      <c r="AC294" s="410"/>
      <c r="AD294" s="410"/>
      <c r="AE294" s="410"/>
      <c r="AF294" s="410"/>
      <c r="AG294" s="410"/>
      <c r="AH294" s="410"/>
      <c r="AI294" s="410"/>
      <c r="AJ294" s="410"/>
      <c r="AK294" s="410"/>
      <c r="AL294" s="410"/>
      <c r="AM294" s="296">
        <f>SUM(Y294:AL294)</f>
        <v>1</v>
      </c>
    </row>
    <row r="295" spans="1:39" ht="15" outlineLevel="1">
      <c r="B295" s="294" t="s">
        <v>249</v>
      </c>
      <c r="C295" s="291" t="s">
        <v>163</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1</v>
      </c>
      <c r="Z295" s="411">
        <f>Z294</f>
        <v>0</v>
      </c>
      <c r="AA295" s="411">
        <f t="shared" ref="AA295:AB295" si="158">AA294</f>
        <v>0</v>
      </c>
      <c r="AB295" s="411">
        <f t="shared" si="158"/>
        <v>0</v>
      </c>
      <c r="AC295" s="411">
        <f t="shared" ref="AC295:AL295" si="159">AC294</f>
        <v>0</v>
      </c>
      <c r="AD295" s="411">
        <f t="shared" si="159"/>
        <v>0</v>
      </c>
      <c r="AE295" s="411">
        <f t="shared" si="159"/>
        <v>0</v>
      </c>
      <c r="AF295" s="411">
        <f t="shared" si="159"/>
        <v>0</v>
      </c>
      <c r="AG295" s="411">
        <f t="shared" si="159"/>
        <v>0</v>
      </c>
      <c r="AH295" s="411">
        <f t="shared" si="159"/>
        <v>0</v>
      </c>
      <c r="AI295" s="411">
        <f t="shared" si="159"/>
        <v>0</v>
      </c>
      <c r="AJ295" s="411">
        <f t="shared" si="159"/>
        <v>0</v>
      </c>
      <c r="AK295" s="411">
        <f t="shared" si="159"/>
        <v>0</v>
      </c>
      <c r="AL295" s="411">
        <f t="shared" si="159"/>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6">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v>1</v>
      </c>
      <c r="Z297" s="410"/>
      <c r="AA297" s="410"/>
      <c r="AB297" s="410"/>
      <c r="AC297" s="410"/>
      <c r="AD297" s="410"/>
      <c r="AE297" s="410"/>
      <c r="AF297" s="410"/>
      <c r="AG297" s="410"/>
      <c r="AH297" s="410"/>
      <c r="AI297" s="410"/>
      <c r="AJ297" s="410"/>
      <c r="AK297" s="410"/>
      <c r="AL297" s="410"/>
      <c r="AM297" s="296">
        <f>SUM(Y297:AL297)</f>
        <v>1</v>
      </c>
    </row>
    <row r="298" spans="1:39" ht="15" outlineLevel="1">
      <c r="B298" s="294" t="s">
        <v>249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1</v>
      </c>
      <c r="Z298" s="411">
        <f>Z297</f>
        <v>0</v>
      </c>
      <c r="AA298" s="411">
        <f t="shared" ref="AA298:AB298" si="160">AA297</f>
        <v>0</v>
      </c>
      <c r="AB298" s="411">
        <f t="shared" si="160"/>
        <v>0</v>
      </c>
      <c r="AC298" s="411">
        <f t="shared" ref="AC298:AL298" si="161">AC297</f>
        <v>0</v>
      </c>
      <c r="AD298" s="411">
        <f t="shared" si="161"/>
        <v>0</v>
      </c>
      <c r="AE298" s="411">
        <f t="shared" si="161"/>
        <v>0</v>
      </c>
      <c r="AF298" s="411">
        <f t="shared" si="161"/>
        <v>0</v>
      </c>
      <c r="AG298" s="411">
        <f t="shared" si="161"/>
        <v>0</v>
      </c>
      <c r="AH298" s="411">
        <f t="shared" si="161"/>
        <v>0</v>
      </c>
      <c r="AI298" s="411">
        <f t="shared" si="161"/>
        <v>0</v>
      </c>
      <c r="AJ298" s="411">
        <f t="shared" si="161"/>
        <v>0</v>
      </c>
      <c r="AK298" s="411">
        <f t="shared" si="161"/>
        <v>0</v>
      </c>
      <c r="AL298" s="411">
        <f t="shared" si="161"/>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6">
        <v>8</v>
      </c>
      <c r="B300" s="294" t="s">
        <v>485</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v>1</v>
      </c>
      <c r="Z300" s="410"/>
      <c r="AA300" s="410"/>
      <c r="AB300" s="410"/>
      <c r="AC300" s="410"/>
      <c r="AD300" s="410"/>
      <c r="AE300" s="410"/>
      <c r="AF300" s="410"/>
      <c r="AG300" s="410"/>
      <c r="AH300" s="410"/>
      <c r="AI300" s="410"/>
      <c r="AJ300" s="410"/>
      <c r="AK300" s="410"/>
      <c r="AL300" s="410"/>
      <c r="AM300" s="296">
        <f>SUM(Y300:AL300)</f>
        <v>1</v>
      </c>
    </row>
    <row r="301" spans="1:39" s="283" customFormat="1" ht="15" outlineLevel="1">
      <c r="A301" s="506"/>
      <c r="B301" s="294" t="s">
        <v>249</v>
      </c>
      <c r="C301" s="291" t="s">
        <v>163</v>
      </c>
      <c r="D301" s="295">
        <v>0</v>
      </c>
      <c r="E301" s="295">
        <v>0</v>
      </c>
      <c r="F301" s="295">
        <v>0</v>
      </c>
      <c r="G301" s="295">
        <v>0</v>
      </c>
      <c r="H301" s="295">
        <v>0</v>
      </c>
      <c r="I301" s="295">
        <v>0</v>
      </c>
      <c r="J301" s="295">
        <v>0</v>
      </c>
      <c r="K301" s="295">
        <v>0</v>
      </c>
      <c r="L301" s="295">
        <v>0</v>
      </c>
      <c r="M301" s="295">
        <v>0</v>
      </c>
      <c r="N301" s="291"/>
      <c r="O301" s="295">
        <v>0</v>
      </c>
      <c r="P301" s="295">
        <v>0</v>
      </c>
      <c r="Q301" s="295">
        <v>0</v>
      </c>
      <c r="R301" s="295">
        <v>0</v>
      </c>
      <c r="S301" s="295">
        <v>0</v>
      </c>
      <c r="T301" s="295">
        <v>0</v>
      </c>
      <c r="U301" s="295">
        <v>0</v>
      </c>
      <c r="V301" s="295">
        <v>0</v>
      </c>
      <c r="W301" s="295">
        <v>0</v>
      </c>
      <c r="X301" s="295">
        <v>0</v>
      </c>
      <c r="Y301" s="411">
        <f>Y300</f>
        <v>1</v>
      </c>
      <c r="Z301" s="411">
        <f>Z300</f>
        <v>0</v>
      </c>
      <c r="AA301" s="411">
        <f t="shared" ref="AA301:AB301" si="162">AA300</f>
        <v>0</v>
      </c>
      <c r="AB301" s="411">
        <f t="shared" si="162"/>
        <v>0</v>
      </c>
      <c r="AC301" s="411">
        <f t="shared" ref="AC301:AL301" si="163">AC300</f>
        <v>0</v>
      </c>
      <c r="AD301" s="411">
        <f t="shared" si="163"/>
        <v>0</v>
      </c>
      <c r="AE301" s="411">
        <f t="shared" si="163"/>
        <v>0</v>
      </c>
      <c r="AF301" s="411">
        <f t="shared" si="163"/>
        <v>0</v>
      </c>
      <c r="AG301" s="411">
        <f t="shared" si="163"/>
        <v>0</v>
      </c>
      <c r="AH301" s="411">
        <f t="shared" si="163"/>
        <v>0</v>
      </c>
      <c r="AI301" s="411">
        <f t="shared" si="163"/>
        <v>0</v>
      </c>
      <c r="AJ301" s="411">
        <f t="shared" si="163"/>
        <v>0</v>
      </c>
      <c r="AK301" s="411">
        <f t="shared" si="163"/>
        <v>0</v>
      </c>
      <c r="AL301" s="411">
        <f t="shared" si="163"/>
        <v>0</v>
      </c>
      <c r="AM301" s="297"/>
    </row>
    <row r="302" spans="1:39" s="283" customFormat="1" ht="15" outlineLevel="1">
      <c r="A302" s="506"/>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6">
        <v>9</v>
      </c>
      <c r="B303" s="294" t="s">
        <v>7</v>
      </c>
      <c r="C303" s="291" t="s">
        <v>25</v>
      </c>
      <c r="D303" s="295"/>
      <c r="E303" s="295"/>
      <c r="F303" s="295"/>
      <c r="G303" s="295"/>
      <c r="H303" s="295"/>
      <c r="I303" s="295"/>
      <c r="J303" s="295"/>
      <c r="K303" s="295"/>
      <c r="L303" s="295"/>
      <c r="M303" s="295"/>
      <c r="N303" s="291"/>
      <c r="O303" s="295"/>
      <c r="P303" s="295"/>
      <c r="Q303" s="295"/>
      <c r="R303" s="295"/>
      <c r="S303" s="295"/>
      <c r="T303" s="295"/>
      <c r="U303" s="295"/>
      <c r="V303" s="295"/>
      <c r="W303" s="295"/>
      <c r="X303" s="295"/>
      <c r="Y303" s="410">
        <v>1</v>
      </c>
      <c r="Z303" s="410"/>
      <c r="AA303" s="410"/>
      <c r="AB303" s="410"/>
      <c r="AC303" s="410"/>
      <c r="AD303" s="410"/>
      <c r="AE303" s="410"/>
      <c r="AF303" s="410"/>
      <c r="AG303" s="410"/>
      <c r="AH303" s="410"/>
      <c r="AI303" s="410"/>
      <c r="AJ303" s="410"/>
      <c r="AK303" s="410"/>
      <c r="AL303" s="410"/>
      <c r="AM303" s="296">
        <f>SUM(Y303:AL303)</f>
        <v>1</v>
      </c>
    </row>
    <row r="304" spans="1:39" ht="15" outlineLevel="1">
      <c r="B304" s="294" t="s">
        <v>249</v>
      </c>
      <c r="C304" s="291" t="s">
        <v>163</v>
      </c>
      <c r="D304" s="295"/>
      <c r="E304" s="295"/>
      <c r="F304" s="295"/>
      <c r="G304" s="295"/>
      <c r="H304" s="295"/>
      <c r="I304" s="295"/>
      <c r="J304" s="295"/>
      <c r="K304" s="295"/>
      <c r="L304" s="295"/>
      <c r="M304" s="295"/>
      <c r="N304" s="291"/>
      <c r="O304" s="295"/>
      <c r="P304" s="295"/>
      <c r="Q304" s="295"/>
      <c r="R304" s="295"/>
      <c r="S304" s="295"/>
      <c r="T304" s="295"/>
      <c r="U304" s="295"/>
      <c r="V304" s="295"/>
      <c r="W304" s="295"/>
      <c r="X304" s="295"/>
      <c r="Y304" s="411">
        <f>Y303</f>
        <v>1</v>
      </c>
      <c r="Z304" s="411">
        <f>Z303</f>
        <v>0</v>
      </c>
      <c r="AA304" s="411">
        <f t="shared" ref="AA304:AB304" si="164">AA303</f>
        <v>0</v>
      </c>
      <c r="AB304" s="411">
        <f t="shared" si="164"/>
        <v>0</v>
      </c>
      <c r="AC304" s="411">
        <f t="shared" ref="AC304:AL304" si="165">AC303</f>
        <v>0</v>
      </c>
      <c r="AD304" s="411">
        <f t="shared" si="165"/>
        <v>0</v>
      </c>
      <c r="AE304" s="411">
        <f t="shared" si="165"/>
        <v>0</v>
      </c>
      <c r="AF304" s="411">
        <f t="shared" si="165"/>
        <v>0</v>
      </c>
      <c r="AG304" s="411">
        <f t="shared" si="165"/>
        <v>0</v>
      </c>
      <c r="AH304" s="411">
        <f t="shared" si="165"/>
        <v>0</v>
      </c>
      <c r="AI304" s="411">
        <f t="shared" si="165"/>
        <v>0</v>
      </c>
      <c r="AJ304" s="411">
        <f t="shared" si="165"/>
        <v>0</v>
      </c>
      <c r="AK304" s="411">
        <f t="shared" si="165"/>
        <v>0</v>
      </c>
      <c r="AL304" s="411">
        <f t="shared" si="16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75" outlineLevel="1">
      <c r="A306" s="507"/>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6">
        <v>10</v>
      </c>
      <c r="B307" s="310" t="s">
        <v>22</v>
      </c>
      <c r="C307" s="291" t="s">
        <v>25</v>
      </c>
      <c r="D307" s="295">
        <v>1631267.9649493401</v>
      </c>
      <c r="E307" s="295">
        <v>1631086.2274311001</v>
      </c>
      <c r="F307" s="295">
        <v>1631086.2274311001</v>
      </c>
      <c r="G307" s="295">
        <v>1629664.0609830599</v>
      </c>
      <c r="H307" s="295">
        <v>1539718.3395526099</v>
      </c>
      <c r="I307" s="295">
        <v>1527274.9294966001</v>
      </c>
      <c r="J307" s="295">
        <v>1527274.9294966001</v>
      </c>
      <c r="K307" s="295">
        <v>1527274.9294966001</v>
      </c>
      <c r="L307" s="295">
        <v>1460832.52376876</v>
      </c>
      <c r="M307" s="295">
        <v>1370123.1032311099</v>
      </c>
      <c r="N307" s="295">
        <v>12</v>
      </c>
      <c r="O307" s="295">
        <v>302.858605313</v>
      </c>
      <c r="P307" s="295">
        <v>302.80059305100002</v>
      </c>
      <c r="Q307" s="295">
        <v>302.80059305100002</v>
      </c>
      <c r="R307" s="295">
        <v>302.346312431</v>
      </c>
      <c r="S307" s="295">
        <v>274.332218399</v>
      </c>
      <c r="T307" s="295">
        <v>271.54660465699999</v>
      </c>
      <c r="U307" s="295">
        <v>271.54660465699999</v>
      </c>
      <c r="V307" s="295">
        <v>271.54660465699999</v>
      </c>
      <c r="W307" s="295">
        <v>250.17196886599996</v>
      </c>
      <c r="X307" s="295">
        <v>229.865524953</v>
      </c>
      <c r="Y307" s="467"/>
      <c r="Z307" s="467">
        <v>0.17100000000000001</v>
      </c>
      <c r="AA307" s="467">
        <v>0.25779999999999997</v>
      </c>
      <c r="AB307" s="467">
        <v>0.57120000000000004</v>
      </c>
      <c r="AC307" s="415"/>
      <c r="AD307" s="415"/>
      <c r="AE307" s="415"/>
      <c r="AF307" s="415"/>
      <c r="AG307" s="415"/>
      <c r="AH307" s="415"/>
      <c r="AI307" s="415"/>
      <c r="AJ307" s="415"/>
      <c r="AK307" s="415"/>
      <c r="AL307" s="415"/>
      <c r="AM307" s="296">
        <f>SUM(Y307:AL307)</f>
        <v>1</v>
      </c>
    </row>
    <row r="308" spans="1:39" ht="15" outlineLevel="1">
      <c r="B308" s="294" t="s">
        <v>249</v>
      </c>
      <c r="C308" s="291" t="s">
        <v>163</v>
      </c>
      <c r="D308" s="295">
        <v>489124.11589999998</v>
      </c>
      <c r="E308" s="295">
        <v>489124.11589999998</v>
      </c>
      <c r="F308" s="295">
        <v>489124.11589999998</v>
      </c>
      <c r="G308" s="295">
        <v>489124.11589999998</v>
      </c>
      <c r="H308" s="295">
        <v>466772.07539999997</v>
      </c>
      <c r="I308" s="295">
        <v>369122.64390000002</v>
      </c>
      <c r="J308" s="295">
        <v>369122.64390000002</v>
      </c>
      <c r="K308" s="295">
        <v>369122.64390000002</v>
      </c>
      <c r="L308" s="295">
        <v>336553.43349999998</v>
      </c>
      <c r="M308" s="295">
        <v>332702.95049999998</v>
      </c>
      <c r="N308" s="295">
        <f>N307</f>
        <v>12</v>
      </c>
      <c r="O308" s="295">
        <v>108.24581670000001</v>
      </c>
      <c r="P308" s="295">
        <v>108.24581670000001</v>
      </c>
      <c r="Q308" s="295">
        <v>108.24581670000001</v>
      </c>
      <c r="R308" s="295">
        <v>108.24581670000001</v>
      </c>
      <c r="S308" s="295">
        <v>101.88144579999999</v>
      </c>
      <c r="T308" s="295">
        <v>73.884939919999994</v>
      </c>
      <c r="U308" s="295">
        <v>73.884939919999994</v>
      </c>
      <c r="V308" s="295">
        <v>73.884939919999994</v>
      </c>
      <c r="W308" s="295">
        <v>64.6114003</v>
      </c>
      <c r="X308" s="295">
        <v>62.112064439999997</v>
      </c>
      <c r="Y308" s="411">
        <f>Y307</f>
        <v>0</v>
      </c>
      <c r="Z308" s="411">
        <f>Z307</f>
        <v>0.17100000000000001</v>
      </c>
      <c r="AA308" s="411">
        <f t="shared" ref="AA308:AB308" si="166">AA307</f>
        <v>0.25779999999999997</v>
      </c>
      <c r="AB308" s="411">
        <f t="shared" si="166"/>
        <v>0.57120000000000004</v>
      </c>
      <c r="AC308" s="411">
        <f t="shared" ref="AC308:AL308" si="167">AC307</f>
        <v>0</v>
      </c>
      <c r="AD308" s="411">
        <f t="shared" si="167"/>
        <v>0</v>
      </c>
      <c r="AE308" s="411">
        <f t="shared" si="167"/>
        <v>0</v>
      </c>
      <c r="AF308" s="411">
        <f t="shared" si="167"/>
        <v>0</v>
      </c>
      <c r="AG308" s="411">
        <f t="shared" si="167"/>
        <v>0</v>
      </c>
      <c r="AH308" s="411">
        <f t="shared" si="167"/>
        <v>0</v>
      </c>
      <c r="AI308" s="411">
        <f t="shared" si="167"/>
        <v>0</v>
      </c>
      <c r="AJ308" s="411">
        <f t="shared" si="167"/>
        <v>0</v>
      </c>
      <c r="AK308" s="411">
        <f t="shared" si="167"/>
        <v>0</v>
      </c>
      <c r="AL308" s="411">
        <f t="shared" si="167"/>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6">
        <v>11</v>
      </c>
      <c r="B310" s="314" t="s">
        <v>21</v>
      </c>
      <c r="C310" s="291" t="s">
        <v>25</v>
      </c>
      <c r="D310" s="295">
        <v>157790.11356381999</v>
      </c>
      <c r="E310" s="295">
        <v>157790.11356381999</v>
      </c>
      <c r="F310" s="295">
        <v>156360.138126962</v>
      </c>
      <c r="G310" s="295">
        <v>136559.90070323701</v>
      </c>
      <c r="H310" s="295">
        <v>30672.833671016</v>
      </c>
      <c r="I310" s="295">
        <v>30672.833671016</v>
      </c>
      <c r="J310" s="295">
        <v>30672.833671016</v>
      </c>
      <c r="K310" s="295">
        <v>30672.833671016</v>
      </c>
      <c r="L310" s="295">
        <v>30672.833671016</v>
      </c>
      <c r="M310" s="295">
        <v>30672.833671016</v>
      </c>
      <c r="N310" s="295">
        <v>12</v>
      </c>
      <c r="O310" s="295">
        <v>43.198840633000003</v>
      </c>
      <c r="P310" s="295">
        <v>43.198840633000003</v>
      </c>
      <c r="Q310" s="295">
        <v>42.827753444000003</v>
      </c>
      <c r="R310" s="295">
        <v>38.016525457999997</v>
      </c>
      <c r="S310" s="295">
        <v>6.9864589539999997</v>
      </c>
      <c r="T310" s="295">
        <v>6.9864589539999997</v>
      </c>
      <c r="U310" s="295">
        <v>6.9864589539999997</v>
      </c>
      <c r="V310" s="295">
        <v>6.9864589539999997</v>
      </c>
      <c r="W310" s="295">
        <v>6.9864589539999997</v>
      </c>
      <c r="X310" s="295">
        <v>6.9864589539999997</v>
      </c>
      <c r="Y310" s="415"/>
      <c r="Z310" s="415">
        <v>1</v>
      </c>
      <c r="AA310" s="415"/>
      <c r="AB310" s="415"/>
      <c r="AC310" s="415"/>
      <c r="AD310" s="415"/>
      <c r="AE310" s="415"/>
      <c r="AF310" s="415"/>
      <c r="AG310" s="415"/>
      <c r="AH310" s="415"/>
      <c r="AI310" s="415"/>
      <c r="AJ310" s="415"/>
      <c r="AK310" s="415"/>
      <c r="AL310" s="415"/>
      <c r="AM310" s="296">
        <f>SUM(Y310:AL310)</f>
        <v>1</v>
      </c>
    </row>
    <row r="311" spans="1:39" ht="15" outlineLevel="1">
      <c r="B311" s="294" t="s">
        <v>249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Z310</f>
        <v>1</v>
      </c>
      <c r="AA311" s="411">
        <f t="shared" ref="AA311:AB311" si="168">AA310</f>
        <v>0</v>
      </c>
      <c r="AB311" s="411">
        <f t="shared" si="168"/>
        <v>0</v>
      </c>
      <c r="AC311" s="411">
        <f t="shared" ref="AC311:AL311" si="169">AC310</f>
        <v>0</v>
      </c>
      <c r="AD311" s="411">
        <f t="shared" si="169"/>
        <v>0</v>
      </c>
      <c r="AE311" s="411">
        <f t="shared" si="169"/>
        <v>0</v>
      </c>
      <c r="AF311" s="411">
        <f t="shared" si="169"/>
        <v>0</v>
      </c>
      <c r="AG311" s="411">
        <f t="shared" si="169"/>
        <v>0</v>
      </c>
      <c r="AH311" s="411">
        <f t="shared" si="169"/>
        <v>0</v>
      </c>
      <c r="AI311" s="411">
        <f t="shared" si="169"/>
        <v>0</v>
      </c>
      <c r="AJ311" s="411">
        <f t="shared" si="169"/>
        <v>0</v>
      </c>
      <c r="AK311" s="411">
        <f t="shared" si="169"/>
        <v>0</v>
      </c>
      <c r="AL311" s="411">
        <f t="shared" si="169"/>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6">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249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Z313</f>
        <v>0</v>
      </c>
      <c r="AA314" s="411">
        <f t="shared" ref="AA314:AB314" si="170">AA313</f>
        <v>0</v>
      </c>
      <c r="AB314" s="411">
        <f t="shared" si="170"/>
        <v>0</v>
      </c>
      <c r="AC314" s="411">
        <f t="shared" ref="AC314:AL314" si="171">AC313</f>
        <v>0</v>
      </c>
      <c r="AD314" s="411">
        <f t="shared" si="171"/>
        <v>0</v>
      </c>
      <c r="AE314" s="411">
        <f t="shared" si="171"/>
        <v>0</v>
      </c>
      <c r="AF314" s="411">
        <f t="shared" si="171"/>
        <v>0</v>
      </c>
      <c r="AG314" s="411">
        <f t="shared" si="171"/>
        <v>0</v>
      </c>
      <c r="AH314" s="411">
        <f t="shared" si="171"/>
        <v>0</v>
      </c>
      <c r="AI314" s="411">
        <f t="shared" si="171"/>
        <v>0</v>
      </c>
      <c r="AJ314" s="411">
        <f t="shared" si="171"/>
        <v>0</v>
      </c>
      <c r="AK314" s="411">
        <f t="shared" si="171"/>
        <v>0</v>
      </c>
      <c r="AL314" s="411">
        <f t="shared" si="171"/>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6">
        <v>13</v>
      </c>
      <c r="B316" s="314" t="s">
        <v>24</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15"/>
      <c r="Z316" s="415"/>
      <c r="AA316" s="415">
        <v>1</v>
      </c>
      <c r="AB316" s="415"/>
      <c r="AC316" s="415"/>
      <c r="AD316" s="415"/>
      <c r="AE316" s="415"/>
      <c r="AF316" s="415"/>
      <c r="AG316" s="415"/>
      <c r="AH316" s="415"/>
      <c r="AI316" s="415"/>
      <c r="AJ316" s="415"/>
      <c r="AK316" s="415"/>
      <c r="AL316" s="415"/>
      <c r="AM316" s="296">
        <f>SUM(Y316:AL316)</f>
        <v>1</v>
      </c>
    </row>
    <row r="317" spans="1:39" ht="15" outlineLevel="1">
      <c r="B317" s="294" t="s">
        <v>249</v>
      </c>
      <c r="C317" s="291" t="s">
        <v>163</v>
      </c>
      <c r="D317" s="295">
        <v>3063.3712369999998</v>
      </c>
      <c r="E317" s="295">
        <v>3063.3712369999998</v>
      </c>
      <c r="F317" s="295">
        <v>3063.3712369999998</v>
      </c>
      <c r="G317" s="295">
        <v>3063.3712369999998</v>
      </c>
      <c r="H317" s="295">
        <v>3063.3712369999998</v>
      </c>
      <c r="I317" s="295">
        <v>3063.3712369999998</v>
      </c>
      <c r="J317" s="295">
        <v>3063.3712369999998</v>
      </c>
      <c r="K317" s="295">
        <v>3063.3712369999998</v>
      </c>
      <c r="L317" s="295">
        <v>3063.3712369999998</v>
      </c>
      <c r="M317" s="295">
        <v>3063.3712369999998</v>
      </c>
      <c r="N317" s="295">
        <f>N316</f>
        <v>12</v>
      </c>
      <c r="O317" s="295">
        <v>1.8262235570000001</v>
      </c>
      <c r="P317" s="295">
        <v>1.8262235570000001</v>
      </c>
      <c r="Q317" s="295">
        <v>1.8262235570000001</v>
      </c>
      <c r="R317" s="295">
        <v>1.8262235570000001</v>
      </c>
      <c r="S317" s="295">
        <v>1.8262235570000001</v>
      </c>
      <c r="T317" s="295">
        <v>1.8262235570000001</v>
      </c>
      <c r="U317" s="295">
        <v>1.8262235570000001</v>
      </c>
      <c r="V317" s="295">
        <v>1.8262235570000001</v>
      </c>
      <c r="W317" s="295">
        <v>1.8262235570000001</v>
      </c>
      <c r="X317" s="295">
        <v>1.8262235570000001</v>
      </c>
      <c r="Y317" s="411">
        <f>Y316</f>
        <v>0</v>
      </c>
      <c r="Z317" s="411">
        <f>Z316</f>
        <v>0</v>
      </c>
      <c r="AA317" s="411">
        <f t="shared" ref="AA317:AB317" si="172">AA316</f>
        <v>1</v>
      </c>
      <c r="AB317" s="411">
        <f t="shared" si="172"/>
        <v>0</v>
      </c>
      <c r="AC317" s="411">
        <f t="shared" ref="AC317:AL317" si="173">AC316</f>
        <v>0</v>
      </c>
      <c r="AD317" s="411">
        <f t="shared" si="173"/>
        <v>0</v>
      </c>
      <c r="AE317" s="411">
        <f t="shared" si="173"/>
        <v>0</v>
      </c>
      <c r="AF317" s="411">
        <f t="shared" si="173"/>
        <v>0</v>
      </c>
      <c r="AG317" s="411">
        <f t="shared" si="173"/>
        <v>0</v>
      </c>
      <c r="AH317" s="411">
        <f t="shared" si="173"/>
        <v>0</v>
      </c>
      <c r="AI317" s="411">
        <f t="shared" si="173"/>
        <v>0</v>
      </c>
      <c r="AJ317" s="411">
        <f t="shared" si="173"/>
        <v>0</v>
      </c>
      <c r="AK317" s="411">
        <f t="shared" si="173"/>
        <v>0</v>
      </c>
      <c r="AL317" s="411">
        <f t="shared" si="173"/>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6">
        <v>14</v>
      </c>
      <c r="B319" s="314" t="s">
        <v>20</v>
      </c>
      <c r="C319" s="291" t="s">
        <v>25</v>
      </c>
      <c r="D319" s="295">
        <v>193803.07118789799</v>
      </c>
      <c r="E319" s="295">
        <v>193803.07118789799</v>
      </c>
      <c r="F319" s="295">
        <v>193803.07118789799</v>
      </c>
      <c r="G319" s="295">
        <v>193803.07118789799</v>
      </c>
      <c r="H319" s="295">
        <v>0</v>
      </c>
      <c r="I319" s="295">
        <v>0</v>
      </c>
      <c r="J319" s="295">
        <v>0</v>
      </c>
      <c r="K319" s="295">
        <v>0</v>
      </c>
      <c r="L319" s="295">
        <v>0</v>
      </c>
      <c r="M319" s="295">
        <v>0</v>
      </c>
      <c r="N319" s="295">
        <v>12</v>
      </c>
      <c r="O319" s="295">
        <v>35.250706491000003</v>
      </c>
      <c r="P319" s="295">
        <v>35.250706491000003</v>
      </c>
      <c r="Q319" s="295">
        <v>35.250706491000003</v>
      </c>
      <c r="R319" s="295">
        <v>35.250706491000003</v>
      </c>
      <c r="S319" s="295">
        <v>0</v>
      </c>
      <c r="T319" s="295">
        <v>0</v>
      </c>
      <c r="U319" s="295">
        <v>0</v>
      </c>
      <c r="V319" s="295">
        <v>0</v>
      </c>
      <c r="W319" s="295">
        <v>0</v>
      </c>
      <c r="X319" s="295">
        <v>0</v>
      </c>
      <c r="Y319" s="415"/>
      <c r="Z319" s="415"/>
      <c r="AA319" s="415">
        <v>1</v>
      </c>
      <c r="AB319" s="415"/>
      <c r="AC319" s="415"/>
      <c r="AD319" s="415"/>
      <c r="AE319" s="415"/>
      <c r="AF319" s="415"/>
      <c r="AG319" s="415"/>
      <c r="AH319" s="415"/>
      <c r="AI319" s="415"/>
      <c r="AJ319" s="415"/>
      <c r="AK319" s="415"/>
      <c r="AL319" s="415"/>
      <c r="AM319" s="296">
        <f>SUM(Y319:AL319)</f>
        <v>1</v>
      </c>
    </row>
    <row r="320" spans="1:39" ht="15" outlineLevel="1">
      <c r="B320" s="294" t="s">
        <v>249</v>
      </c>
      <c r="C320" s="291" t="s">
        <v>163</v>
      </c>
      <c r="D320" s="295">
        <v>48611.4432696</v>
      </c>
      <c r="E320" s="295">
        <v>48611.4432696</v>
      </c>
      <c r="F320" s="295">
        <v>48611.4432696</v>
      </c>
      <c r="G320" s="295">
        <v>48611.4432696</v>
      </c>
      <c r="H320" s="295">
        <v>0</v>
      </c>
      <c r="I320" s="295">
        <v>0</v>
      </c>
      <c r="J320" s="295">
        <v>0</v>
      </c>
      <c r="K320" s="295">
        <v>0</v>
      </c>
      <c r="L320" s="295">
        <v>0</v>
      </c>
      <c r="M320" s="295">
        <v>0</v>
      </c>
      <c r="N320" s="295">
        <f>N319</f>
        <v>12</v>
      </c>
      <c r="O320" s="295">
        <v>8.8419017740000001</v>
      </c>
      <c r="P320" s="295">
        <v>8.8419017740000001</v>
      </c>
      <c r="Q320" s="295">
        <v>8.8419017740000001</v>
      </c>
      <c r="R320" s="295">
        <v>8.8419017740000001</v>
      </c>
      <c r="S320" s="295">
        <v>0</v>
      </c>
      <c r="T320" s="295">
        <v>0</v>
      </c>
      <c r="U320" s="295">
        <v>0</v>
      </c>
      <c r="V320" s="295">
        <v>0</v>
      </c>
      <c r="W320" s="295">
        <v>0</v>
      </c>
      <c r="X320" s="295">
        <v>0</v>
      </c>
      <c r="Y320" s="411">
        <v>0</v>
      </c>
      <c r="Z320" s="411">
        <f>Z319</f>
        <v>0</v>
      </c>
      <c r="AA320" s="411">
        <f t="shared" ref="AA320:AB320" si="174">AA319</f>
        <v>1</v>
      </c>
      <c r="AB320" s="411">
        <f t="shared" si="174"/>
        <v>0</v>
      </c>
      <c r="AC320" s="411">
        <f t="shared" ref="AC320:AL320" si="175">AC319</f>
        <v>0</v>
      </c>
      <c r="AD320" s="411">
        <f t="shared" si="175"/>
        <v>0</v>
      </c>
      <c r="AE320" s="411">
        <f t="shared" si="175"/>
        <v>0</v>
      </c>
      <c r="AF320" s="411">
        <f t="shared" si="175"/>
        <v>0</v>
      </c>
      <c r="AG320" s="411">
        <f t="shared" si="175"/>
        <v>0</v>
      </c>
      <c r="AH320" s="411">
        <f t="shared" si="175"/>
        <v>0</v>
      </c>
      <c r="AI320" s="411">
        <f t="shared" si="175"/>
        <v>0</v>
      </c>
      <c r="AJ320" s="411">
        <f t="shared" si="175"/>
        <v>0</v>
      </c>
      <c r="AK320" s="411">
        <f t="shared" si="175"/>
        <v>0</v>
      </c>
      <c r="AL320" s="411">
        <f t="shared" si="175"/>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6">
        <v>15</v>
      </c>
      <c r="B322" s="314" t="s">
        <v>486</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6"/>
      <c r="B323" s="315" t="s">
        <v>249</v>
      </c>
      <c r="C323" s="291" t="s">
        <v>163</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B323" si="176">AA322</f>
        <v>0</v>
      </c>
      <c r="AB323" s="411">
        <f t="shared" si="176"/>
        <v>0</v>
      </c>
      <c r="AC323" s="411">
        <f t="shared" ref="AC323:AL323" si="177">AC322</f>
        <v>0</v>
      </c>
      <c r="AD323" s="411">
        <f t="shared" si="177"/>
        <v>0</v>
      </c>
      <c r="AE323" s="411">
        <f t="shared" si="177"/>
        <v>0</v>
      </c>
      <c r="AF323" s="411">
        <f t="shared" si="177"/>
        <v>0</v>
      </c>
      <c r="AG323" s="411">
        <f t="shared" si="177"/>
        <v>0</v>
      </c>
      <c r="AH323" s="411">
        <f t="shared" si="177"/>
        <v>0</v>
      </c>
      <c r="AI323" s="411">
        <f t="shared" si="177"/>
        <v>0</v>
      </c>
      <c r="AJ323" s="411">
        <f t="shared" si="177"/>
        <v>0</v>
      </c>
      <c r="AK323" s="411">
        <f t="shared" si="177"/>
        <v>0</v>
      </c>
      <c r="AL323" s="411">
        <f t="shared" si="177"/>
        <v>0</v>
      </c>
      <c r="AM323" s="311"/>
    </row>
    <row r="324" spans="1:39" s="283" customFormat="1" ht="15" outlineLevel="1">
      <c r="A324" s="506"/>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30" outlineLevel="1">
      <c r="A325" s="506">
        <v>16</v>
      </c>
      <c r="B325" s="314" t="s">
        <v>487</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6"/>
      <c r="B326" s="315" t="s">
        <v>249</v>
      </c>
      <c r="C326" s="291" t="s">
        <v>163</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B326" si="178">AA325</f>
        <v>0</v>
      </c>
      <c r="AB326" s="411">
        <f t="shared" si="178"/>
        <v>0</v>
      </c>
      <c r="AC326" s="411">
        <f t="shared" ref="AC326:AL326" si="179">AC325</f>
        <v>0</v>
      </c>
      <c r="AD326" s="411">
        <f t="shared" si="179"/>
        <v>0</v>
      </c>
      <c r="AE326" s="411">
        <f t="shared" si="179"/>
        <v>0</v>
      </c>
      <c r="AF326" s="411">
        <f t="shared" si="179"/>
        <v>0</v>
      </c>
      <c r="AG326" s="411">
        <f t="shared" si="179"/>
        <v>0</v>
      </c>
      <c r="AH326" s="411">
        <f t="shared" si="179"/>
        <v>0</v>
      </c>
      <c r="AI326" s="411">
        <f t="shared" si="179"/>
        <v>0</v>
      </c>
      <c r="AJ326" s="411">
        <f t="shared" si="179"/>
        <v>0</v>
      </c>
      <c r="AK326" s="411">
        <f t="shared" si="179"/>
        <v>0</v>
      </c>
      <c r="AL326" s="411">
        <f t="shared" si="179"/>
        <v>0</v>
      </c>
      <c r="AM326" s="311"/>
    </row>
    <row r="327" spans="1:39" s="283" customFormat="1" ht="15" outlineLevel="1">
      <c r="A327" s="506"/>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6">
        <v>17</v>
      </c>
      <c r="B328" s="314" t="s">
        <v>9</v>
      </c>
      <c r="C328" s="291" t="s">
        <v>25</v>
      </c>
      <c r="D328" s="295">
        <v>494.471</v>
      </c>
      <c r="E328" s="295">
        <v>0</v>
      </c>
      <c r="F328" s="295">
        <v>0</v>
      </c>
      <c r="G328" s="295">
        <v>0</v>
      </c>
      <c r="H328" s="295">
        <v>0</v>
      </c>
      <c r="I328" s="295">
        <v>0</v>
      </c>
      <c r="J328" s="295">
        <v>0</v>
      </c>
      <c r="K328" s="295">
        <v>0</v>
      </c>
      <c r="L328" s="295">
        <v>0</v>
      </c>
      <c r="M328" s="295">
        <v>0</v>
      </c>
      <c r="N328" s="291"/>
      <c r="O328" s="295">
        <v>37.031260000000003</v>
      </c>
      <c r="P328" s="295">
        <v>0</v>
      </c>
      <c r="Q328" s="295">
        <v>0</v>
      </c>
      <c r="R328" s="295">
        <v>0</v>
      </c>
      <c r="S328" s="295">
        <v>0</v>
      </c>
      <c r="T328" s="295">
        <v>0</v>
      </c>
      <c r="U328" s="295">
        <v>0</v>
      </c>
      <c r="V328" s="295">
        <v>0</v>
      </c>
      <c r="W328" s="295">
        <v>0</v>
      </c>
      <c r="X328" s="295">
        <v>0</v>
      </c>
      <c r="Y328" s="415"/>
      <c r="Z328" s="415"/>
      <c r="AA328" s="415"/>
      <c r="AB328" s="415"/>
      <c r="AC328" s="415"/>
      <c r="AD328" s="415"/>
      <c r="AE328" s="415"/>
      <c r="AF328" s="415"/>
      <c r="AG328" s="415"/>
      <c r="AH328" s="415"/>
      <c r="AI328" s="415"/>
      <c r="AJ328" s="415"/>
      <c r="AK328" s="415"/>
      <c r="AL328" s="415"/>
      <c r="AM328" s="296">
        <f>SUM(Y328:AL328)</f>
        <v>0</v>
      </c>
    </row>
    <row r="329" spans="1:39" ht="15" outlineLevel="1">
      <c r="B329" s="294" t="s">
        <v>249</v>
      </c>
      <c r="C329" s="291" t="s">
        <v>163</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B329" si="180">AA328</f>
        <v>0</v>
      </c>
      <c r="AB329" s="411">
        <f t="shared" si="180"/>
        <v>0</v>
      </c>
      <c r="AC329" s="411">
        <f t="shared" ref="AC329:AL329" si="181">AC328</f>
        <v>0</v>
      </c>
      <c r="AD329" s="411">
        <f t="shared" si="181"/>
        <v>0</v>
      </c>
      <c r="AE329" s="411">
        <f t="shared" si="181"/>
        <v>0</v>
      </c>
      <c r="AF329" s="411">
        <f t="shared" si="181"/>
        <v>0</v>
      </c>
      <c r="AG329" s="411">
        <f t="shared" si="181"/>
        <v>0</v>
      </c>
      <c r="AH329" s="411">
        <f t="shared" si="181"/>
        <v>0</v>
      </c>
      <c r="AI329" s="411">
        <f t="shared" si="181"/>
        <v>0</v>
      </c>
      <c r="AJ329" s="411">
        <f t="shared" si="181"/>
        <v>0</v>
      </c>
      <c r="AK329" s="411">
        <f t="shared" si="181"/>
        <v>0</v>
      </c>
      <c r="AL329" s="411">
        <f t="shared" si="181"/>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75" outlineLevel="1">
      <c r="A331" s="507"/>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6">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249</v>
      </c>
      <c r="C333" s="291" t="s">
        <v>163</v>
      </c>
      <c r="D333" s="295"/>
      <c r="E333" s="295"/>
      <c r="F333" s="295"/>
      <c r="G333" s="295"/>
      <c r="H333" s="295"/>
      <c r="I333" s="295"/>
      <c r="J333" s="295"/>
      <c r="K333" s="295"/>
      <c r="L333" s="295"/>
      <c r="M333" s="295"/>
      <c r="N333" s="295">
        <f>N332</f>
        <v>12</v>
      </c>
      <c r="O333" s="295"/>
      <c r="P333" s="295"/>
      <c r="Q333" s="295"/>
      <c r="R333" s="295"/>
      <c r="S333" s="295"/>
      <c r="T333" s="295"/>
      <c r="U333" s="295"/>
      <c r="V333" s="295"/>
      <c r="W333" s="295"/>
      <c r="X333" s="295"/>
      <c r="Y333" s="411">
        <f>Y332</f>
        <v>0</v>
      </c>
      <c r="Z333" s="411">
        <f>Z332</f>
        <v>0</v>
      </c>
      <c r="AA333" s="411">
        <f t="shared" ref="AA333:AB333" si="182">AA332</f>
        <v>0</v>
      </c>
      <c r="AB333" s="411">
        <f t="shared" si="182"/>
        <v>0</v>
      </c>
      <c r="AC333" s="411">
        <f t="shared" ref="AC333:AL333" si="183">AC332</f>
        <v>0</v>
      </c>
      <c r="AD333" s="411">
        <f t="shared" si="183"/>
        <v>0</v>
      </c>
      <c r="AE333" s="411">
        <f t="shared" si="183"/>
        <v>0</v>
      </c>
      <c r="AF333" s="411">
        <f t="shared" si="183"/>
        <v>0</v>
      </c>
      <c r="AG333" s="411">
        <f t="shared" si="183"/>
        <v>0</v>
      </c>
      <c r="AH333" s="411">
        <f t="shared" si="183"/>
        <v>0</v>
      </c>
      <c r="AI333" s="411">
        <f t="shared" si="183"/>
        <v>0</v>
      </c>
      <c r="AJ333" s="411">
        <f t="shared" si="183"/>
        <v>0</v>
      </c>
      <c r="AK333" s="411">
        <f t="shared" si="183"/>
        <v>0</v>
      </c>
      <c r="AL333" s="411">
        <f t="shared" si="183"/>
        <v>0</v>
      </c>
      <c r="AM333" s="297"/>
    </row>
    <row r="334" spans="1:39" ht="15" outlineLevel="1">
      <c r="A334" s="509"/>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6">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249</v>
      </c>
      <c r="C336" s="291" t="s">
        <v>163</v>
      </c>
      <c r="D336" s="295"/>
      <c r="E336" s="295"/>
      <c r="F336" s="295"/>
      <c r="G336" s="295"/>
      <c r="H336" s="295"/>
      <c r="I336" s="295"/>
      <c r="J336" s="295"/>
      <c r="K336" s="295"/>
      <c r="L336" s="295"/>
      <c r="M336" s="295"/>
      <c r="N336" s="295">
        <f>N335</f>
        <v>12</v>
      </c>
      <c r="O336" s="295"/>
      <c r="P336" s="295"/>
      <c r="Q336" s="295"/>
      <c r="R336" s="295"/>
      <c r="S336" s="295"/>
      <c r="T336" s="295"/>
      <c r="U336" s="295"/>
      <c r="V336" s="295"/>
      <c r="W336" s="295"/>
      <c r="X336" s="295"/>
      <c r="Y336" s="411">
        <f>Y335</f>
        <v>0</v>
      </c>
      <c r="Z336" s="411">
        <f>Z335</f>
        <v>0</v>
      </c>
      <c r="AA336" s="411">
        <f t="shared" ref="AA336:AB336" si="184">AA335</f>
        <v>0</v>
      </c>
      <c r="AB336" s="411">
        <f t="shared" si="184"/>
        <v>0</v>
      </c>
      <c r="AC336" s="411">
        <f t="shared" ref="AC336:AL336" si="185">AC335</f>
        <v>0</v>
      </c>
      <c r="AD336" s="411">
        <f t="shared" si="185"/>
        <v>0</v>
      </c>
      <c r="AE336" s="411">
        <f t="shared" si="185"/>
        <v>0</v>
      </c>
      <c r="AF336" s="411">
        <f t="shared" si="185"/>
        <v>0</v>
      </c>
      <c r="AG336" s="411">
        <f t="shared" si="185"/>
        <v>0</v>
      </c>
      <c r="AH336" s="411">
        <f t="shared" si="185"/>
        <v>0</v>
      </c>
      <c r="AI336" s="411">
        <f t="shared" si="185"/>
        <v>0</v>
      </c>
      <c r="AJ336" s="411">
        <f t="shared" si="185"/>
        <v>0</v>
      </c>
      <c r="AK336" s="411">
        <f t="shared" si="185"/>
        <v>0</v>
      </c>
      <c r="AL336" s="411">
        <f t="shared" si="18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6">
        <v>20</v>
      </c>
      <c r="B338" s="315" t="s">
        <v>13</v>
      </c>
      <c r="C338" s="291" t="s">
        <v>25</v>
      </c>
      <c r="D338" s="295"/>
      <c r="E338" s="295"/>
      <c r="F338" s="295"/>
      <c r="G338" s="295"/>
      <c r="H338" s="295"/>
      <c r="I338" s="295"/>
      <c r="J338" s="295"/>
      <c r="K338" s="295"/>
      <c r="L338" s="295"/>
      <c r="M338" s="295"/>
      <c r="N338" s="295">
        <v>12</v>
      </c>
      <c r="O338" s="295"/>
      <c r="P338" s="295"/>
      <c r="Q338" s="295"/>
      <c r="R338" s="295"/>
      <c r="S338" s="295"/>
      <c r="T338" s="295"/>
      <c r="U338" s="295"/>
      <c r="V338" s="295"/>
      <c r="W338" s="295"/>
      <c r="X338" s="295"/>
      <c r="Y338" s="410"/>
      <c r="Z338" s="415"/>
      <c r="AA338" s="415"/>
      <c r="AB338" s="415"/>
      <c r="AC338" s="469"/>
      <c r="AD338" s="415"/>
      <c r="AE338" s="415"/>
      <c r="AF338" s="415"/>
      <c r="AG338" s="415"/>
      <c r="AH338" s="415"/>
      <c r="AI338" s="415"/>
      <c r="AJ338" s="415"/>
      <c r="AK338" s="415"/>
      <c r="AL338" s="415"/>
      <c r="AM338" s="296">
        <f>SUM(Y338:AL338)</f>
        <v>0</v>
      </c>
    </row>
    <row r="339" spans="1:39" ht="15" outlineLevel="1">
      <c r="B339" s="294" t="s">
        <v>249</v>
      </c>
      <c r="C339" s="291" t="s">
        <v>163</v>
      </c>
      <c r="D339" s="295"/>
      <c r="E339" s="295"/>
      <c r="F339" s="295"/>
      <c r="G339" s="295"/>
      <c r="H339" s="295"/>
      <c r="I339" s="295"/>
      <c r="J339" s="295"/>
      <c r="K339" s="295"/>
      <c r="L339" s="295"/>
      <c r="M339" s="295"/>
      <c r="N339" s="295">
        <f>N338</f>
        <v>12</v>
      </c>
      <c r="O339" s="295"/>
      <c r="P339" s="295"/>
      <c r="Q339" s="295"/>
      <c r="R339" s="295"/>
      <c r="S339" s="295"/>
      <c r="T339" s="295"/>
      <c r="U339" s="295"/>
      <c r="V339" s="295"/>
      <c r="W339" s="295"/>
      <c r="X339" s="295"/>
      <c r="Y339" s="411">
        <f>Y338</f>
        <v>0</v>
      </c>
      <c r="Z339" s="411">
        <f>Z338</f>
        <v>0</v>
      </c>
      <c r="AA339" s="411">
        <f t="shared" ref="AA339:AB339" si="186">AA338</f>
        <v>0</v>
      </c>
      <c r="AB339" s="411">
        <f t="shared" si="186"/>
        <v>0</v>
      </c>
      <c r="AC339" s="411">
        <f t="shared" ref="AC339:AL339" si="187">AC338</f>
        <v>0</v>
      </c>
      <c r="AD339" s="411">
        <f t="shared" si="187"/>
        <v>0</v>
      </c>
      <c r="AE339" s="411">
        <f t="shared" si="187"/>
        <v>0</v>
      </c>
      <c r="AF339" s="411">
        <f t="shared" si="187"/>
        <v>0</v>
      </c>
      <c r="AG339" s="411">
        <f t="shared" si="187"/>
        <v>0</v>
      </c>
      <c r="AH339" s="411">
        <f t="shared" si="187"/>
        <v>0</v>
      </c>
      <c r="AI339" s="411">
        <f t="shared" si="187"/>
        <v>0</v>
      </c>
      <c r="AJ339" s="411">
        <f t="shared" si="187"/>
        <v>0</v>
      </c>
      <c r="AK339" s="411">
        <f t="shared" si="187"/>
        <v>0</v>
      </c>
      <c r="AL339" s="411">
        <f t="shared" si="187"/>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6">
        <v>21</v>
      </c>
      <c r="B341" s="315" t="s">
        <v>22</v>
      </c>
      <c r="C341" s="291" t="s">
        <v>25</v>
      </c>
      <c r="D341" s="295"/>
      <c r="E341" s="295"/>
      <c r="F341" s="295"/>
      <c r="G341" s="295"/>
      <c r="H341" s="295"/>
      <c r="I341" s="295"/>
      <c r="J341" s="295"/>
      <c r="K341" s="295"/>
      <c r="L341" s="295"/>
      <c r="M341" s="295"/>
      <c r="N341" s="295">
        <v>12</v>
      </c>
      <c r="O341" s="295"/>
      <c r="P341" s="295"/>
      <c r="Q341" s="295"/>
      <c r="R341" s="295"/>
      <c r="S341" s="295"/>
      <c r="T341" s="295"/>
      <c r="U341" s="295"/>
      <c r="V341" s="295"/>
      <c r="W341" s="295"/>
      <c r="X341" s="295"/>
      <c r="Y341" s="410"/>
      <c r="Z341" s="410">
        <v>0.17100000000000001</v>
      </c>
      <c r="AA341" s="410">
        <v>0.25779999999999997</v>
      </c>
      <c r="AB341" s="410">
        <v>0.57120000000000004</v>
      </c>
      <c r="AC341" s="415"/>
      <c r="AD341" s="415"/>
      <c r="AE341" s="415"/>
      <c r="AF341" s="415"/>
      <c r="AG341" s="415"/>
      <c r="AH341" s="415"/>
      <c r="AI341" s="415"/>
      <c r="AJ341" s="415"/>
      <c r="AK341" s="415"/>
      <c r="AL341" s="415"/>
      <c r="AM341" s="296">
        <f>SUM(Y341:AL341)</f>
        <v>1</v>
      </c>
    </row>
    <row r="342" spans="1:39" ht="15" outlineLevel="1">
      <c r="B342" s="294" t="s">
        <v>249</v>
      </c>
      <c r="C342" s="291" t="s">
        <v>163</v>
      </c>
      <c r="D342" s="295"/>
      <c r="E342" s="295"/>
      <c r="F342" s="295"/>
      <c r="G342" s="295"/>
      <c r="H342" s="295"/>
      <c r="I342" s="295"/>
      <c r="J342" s="295"/>
      <c r="K342" s="295"/>
      <c r="L342" s="295"/>
      <c r="M342" s="295"/>
      <c r="N342" s="295">
        <f>N341</f>
        <v>12</v>
      </c>
      <c r="O342" s="295"/>
      <c r="P342" s="295"/>
      <c r="Q342" s="295"/>
      <c r="R342" s="295"/>
      <c r="S342" s="295"/>
      <c r="T342" s="295"/>
      <c r="U342" s="295"/>
      <c r="V342" s="295"/>
      <c r="W342" s="295"/>
      <c r="X342" s="295"/>
      <c r="Y342" s="411">
        <f>Y341</f>
        <v>0</v>
      </c>
      <c r="Z342" s="411">
        <f>Z341</f>
        <v>0.17100000000000001</v>
      </c>
      <c r="AA342" s="411">
        <f t="shared" ref="AA342:AB342" si="188">AA341</f>
        <v>0.25779999999999997</v>
      </c>
      <c r="AB342" s="411">
        <f t="shared" si="188"/>
        <v>0.57120000000000004</v>
      </c>
      <c r="AC342" s="411">
        <f t="shared" ref="AC342:AL342" si="189">AC341</f>
        <v>0</v>
      </c>
      <c r="AD342" s="411">
        <f t="shared" si="189"/>
        <v>0</v>
      </c>
      <c r="AE342" s="411">
        <f t="shared" si="189"/>
        <v>0</v>
      </c>
      <c r="AF342" s="411">
        <f t="shared" si="189"/>
        <v>0</v>
      </c>
      <c r="AG342" s="411">
        <f t="shared" si="189"/>
        <v>0</v>
      </c>
      <c r="AH342" s="411">
        <f t="shared" si="189"/>
        <v>0</v>
      </c>
      <c r="AI342" s="411">
        <f t="shared" si="189"/>
        <v>0</v>
      </c>
      <c r="AJ342" s="411">
        <f t="shared" si="189"/>
        <v>0</v>
      </c>
      <c r="AK342" s="411">
        <f t="shared" si="189"/>
        <v>0</v>
      </c>
      <c r="AL342" s="411">
        <f t="shared" si="189"/>
        <v>0</v>
      </c>
      <c r="AM342" s="297"/>
    </row>
    <row r="343" spans="1:39" ht="15" outlineLevel="1">
      <c r="B343" s="315"/>
      <c r="C343" s="305"/>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6">
        <v>22</v>
      </c>
      <c r="B344" s="315" t="s">
        <v>9</v>
      </c>
      <c r="C344" s="291" t="s">
        <v>25</v>
      </c>
      <c r="D344" s="295">
        <v>1389.74</v>
      </c>
      <c r="E344" s="295">
        <v>0</v>
      </c>
      <c r="F344" s="295">
        <v>0</v>
      </c>
      <c r="G344" s="295">
        <v>0</v>
      </c>
      <c r="H344" s="295">
        <v>0</v>
      </c>
      <c r="I344" s="295">
        <v>0</v>
      </c>
      <c r="J344" s="295">
        <v>0</v>
      </c>
      <c r="K344" s="295">
        <v>0</v>
      </c>
      <c r="L344" s="295">
        <v>0</v>
      </c>
      <c r="M344" s="295">
        <v>0</v>
      </c>
      <c r="N344" s="291"/>
      <c r="O344" s="295">
        <v>61.032170000000001</v>
      </c>
      <c r="P344" s="295">
        <v>0</v>
      </c>
      <c r="Q344" s="295">
        <v>0</v>
      </c>
      <c r="R344" s="295">
        <v>0</v>
      </c>
      <c r="S344" s="295">
        <v>0</v>
      </c>
      <c r="T344" s="295">
        <v>0</v>
      </c>
      <c r="U344" s="295">
        <v>0</v>
      </c>
      <c r="V344" s="295">
        <v>0</v>
      </c>
      <c r="W344" s="295">
        <v>0</v>
      </c>
      <c r="X344" s="295">
        <v>0</v>
      </c>
      <c r="Y344" s="410"/>
      <c r="Z344" s="415"/>
      <c r="AA344" s="415"/>
      <c r="AB344" s="415"/>
      <c r="AC344" s="415"/>
      <c r="AD344" s="415"/>
      <c r="AE344" s="415"/>
      <c r="AF344" s="415"/>
      <c r="AG344" s="415"/>
      <c r="AH344" s="415"/>
      <c r="AI344" s="415"/>
      <c r="AJ344" s="415"/>
      <c r="AK344" s="415"/>
      <c r="AL344" s="415"/>
      <c r="AM344" s="296">
        <f>SUM(Y344:AL344)</f>
        <v>0</v>
      </c>
    </row>
    <row r="345" spans="1:39" ht="15" outlineLevel="1">
      <c r="B345" s="294" t="s">
        <v>249</v>
      </c>
      <c r="C345" s="291" t="s">
        <v>163</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B345" si="190">AA344</f>
        <v>0</v>
      </c>
      <c r="AB345" s="411">
        <f t="shared" si="190"/>
        <v>0</v>
      </c>
      <c r="AC345" s="411">
        <f t="shared" ref="AC345:AL345" si="191">AC344</f>
        <v>0</v>
      </c>
      <c r="AD345" s="411">
        <f t="shared" si="191"/>
        <v>0</v>
      </c>
      <c r="AE345" s="411">
        <f t="shared" si="191"/>
        <v>0</v>
      </c>
      <c r="AF345" s="411">
        <f t="shared" si="191"/>
        <v>0</v>
      </c>
      <c r="AG345" s="411">
        <f t="shared" si="191"/>
        <v>0</v>
      </c>
      <c r="AH345" s="411">
        <f t="shared" si="191"/>
        <v>0</v>
      </c>
      <c r="AI345" s="411">
        <f t="shared" si="191"/>
        <v>0</v>
      </c>
      <c r="AJ345" s="411">
        <f t="shared" si="191"/>
        <v>0</v>
      </c>
      <c r="AK345" s="411">
        <f t="shared" si="191"/>
        <v>0</v>
      </c>
      <c r="AL345" s="411">
        <f t="shared" si="191"/>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75" outlineLevel="1">
      <c r="A347" s="507"/>
      <c r="B347" s="288" t="s">
        <v>14</v>
      </c>
      <c r="C347" s="289"/>
      <c r="D347" s="290"/>
      <c r="E347" s="290"/>
      <c r="F347" s="290"/>
      <c r="G347" s="290"/>
      <c r="H347" s="290"/>
      <c r="I347" s="290"/>
      <c r="J347" s="290"/>
      <c r="K347" s="290"/>
      <c r="L347" s="290"/>
      <c r="M347" s="290"/>
      <c r="N347" s="290"/>
      <c r="O347" s="290"/>
      <c r="P347" s="289"/>
      <c r="Q347" s="289"/>
      <c r="R347" s="289"/>
      <c r="S347" s="289"/>
      <c r="T347" s="289"/>
      <c r="U347" s="289"/>
      <c r="V347" s="289"/>
      <c r="W347" s="289"/>
      <c r="X347" s="289"/>
      <c r="Y347" s="414"/>
      <c r="Z347" s="414"/>
      <c r="AA347" s="414"/>
      <c r="AB347" s="414"/>
      <c r="AC347" s="414"/>
      <c r="AD347" s="414"/>
      <c r="AE347" s="414"/>
      <c r="AF347" s="414"/>
      <c r="AG347" s="414"/>
      <c r="AH347" s="414"/>
      <c r="AI347" s="414"/>
      <c r="AJ347" s="414"/>
      <c r="AK347" s="414"/>
      <c r="AL347" s="414"/>
      <c r="AM347" s="292"/>
    </row>
    <row r="348" spans="1:39" ht="15" outlineLevel="1">
      <c r="A348" s="506">
        <v>23</v>
      </c>
      <c r="B348" s="315" t="s">
        <v>14</v>
      </c>
      <c r="C348" s="291" t="s">
        <v>25</v>
      </c>
      <c r="D348" s="295">
        <v>35197.145469666</v>
      </c>
      <c r="E348" s="295">
        <v>34674.151695250999</v>
      </c>
      <c r="F348" s="295">
        <v>34615.603618622001</v>
      </c>
      <c r="G348" s="295">
        <v>30510.24562645</v>
      </c>
      <c r="H348" s="295">
        <v>28644.537485123001</v>
      </c>
      <c r="I348" s="295">
        <v>26783.413434982001</v>
      </c>
      <c r="J348" s="295">
        <v>26302.363782883</v>
      </c>
      <c r="K348" s="295">
        <v>26302.363782883</v>
      </c>
      <c r="L348" s="295">
        <v>10865.543632507</v>
      </c>
      <c r="M348" s="295">
        <v>10865.543632507</v>
      </c>
      <c r="N348" s="291"/>
      <c r="O348" s="295">
        <v>2.9133810549999999</v>
      </c>
      <c r="P348" s="295">
        <v>2.8862134730000002</v>
      </c>
      <c r="Q348" s="295">
        <v>2.883172112</v>
      </c>
      <c r="R348" s="295">
        <v>2.6699140149999998</v>
      </c>
      <c r="S348" s="295">
        <v>2.5729973780000002</v>
      </c>
      <c r="T348" s="295">
        <v>2.476318901</v>
      </c>
      <c r="U348" s="295">
        <v>2.4513301589999998</v>
      </c>
      <c r="V348" s="295">
        <v>2.4513301589999998</v>
      </c>
      <c r="W348" s="295">
        <v>1.649444691</v>
      </c>
      <c r="X348" s="295">
        <v>1.649444691</v>
      </c>
      <c r="Y348" s="470">
        <v>1</v>
      </c>
      <c r="Z348" s="410"/>
      <c r="AA348" s="410"/>
      <c r="AB348" s="410"/>
      <c r="AC348" s="410"/>
      <c r="AD348" s="410"/>
      <c r="AE348" s="410"/>
      <c r="AF348" s="410"/>
      <c r="AG348" s="410"/>
      <c r="AH348" s="410"/>
      <c r="AI348" s="410"/>
      <c r="AJ348" s="410"/>
      <c r="AK348" s="410"/>
      <c r="AL348" s="410"/>
      <c r="AM348" s="296">
        <f>SUM(Y348:AL348)</f>
        <v>1</v>
      </c>
    </row>
    <row r="349" spans="1:39" ht="15" outlineLevel="1">
      <c r="B349" s="294" t="s">
        <v>249</v>
      </c>
      <c r="C349" s="291" t="s">
        <v>163</v>
      </c>
      <c r="D349" s="295">
        <v>21513.600460000001</v>
      </c>
      <c r="E349" s="295">
        <v>21423.317060000001</v>
      </c>
      <c r="F349" s="295">
        <v>21415.109479999999</v>
      </c>
      <c r="G349" s="295">
        <v>19816.630219999999</v>
      </c>
      <c r="H349" s="295">
        <v>19050.220939999999</v>
      </c>
      <c r="I349" s="295">
        <v>18283.811710000002</v>
      </c>
      <c r="J349" s="295">
        <v>17732.731179999999</v>
      </c>
      <c r="K349" s="295">
        <v>17546.804319999999</v>
      </c>
      <c r="L349" s="295">
        <v>11535.52541</v>
      </c>
      <c r="M349" s="295">
        <v>11535.52541</v>
      </c>
      <c r="N349" s="468"/>
      <c r="O349" s="295">
        <v>3.355001321</v>
      </c>
      <c r="P349" s="295">
        <v>3.3503651460000001</v>
      </c>
      <c r="Q349" s="295">
        <v>3.349943675</v>
      </c>
      <c r="R349" s="295">
        <v>3.2665987689999998</v>
      </c>
      <c r="S349" s="295">
        <v>3.2266121970000001</v>
      </c>
      <c r="T349" s="295">
        <v>3.1866256260000001</v>
      </c>
      <c r="U349" s="295">
        <v>3.1578990880000002</v>
      </c>
      <c r="V349" s="295">
        <v>3.1578990880000002</v>
      </c>
      <c r="W349" s="295">
        <v>2.8444562040000001</v>
      </c>
      <c r="X349" s="295">
        <v>2.8444562040000001</v>
      </c>
      <c r="Y349" s="411">
        <f>Y348</f>
        <v>1</v>
      </c>
      <c r="Z349" s="411">
        <f>Z348</f>
        <v>0</v>
      </c>
      <c r="AA349" s="411">
        <f t="shared" ref="AA349:AB349" si="192">AA348</f>
        <v>0</v>
      </c>
      <c r="AB349" s="411">
        <f t="shared" si="192"/>
        <v>0</v>
      </c>
      <c r="AC349" s="411">
        <f t="shared" ref="AC349:AL349" si="193">AC348</f>
        <v>0</v>
      </c>
      <c r="AD349" s="411">
        <f t="shared" si="193"/>
        <v>0</v>
      </c>
      <c r="AE349" s="411">
        <f t="shared" si="193"/>
        <v>0</v>
      </c>
      <c r="AF349" s="411">
        <f t="shared" si="193"/>
        <v>0</v>
      </c>
      <c r="AG349" s="411">
        <f t="shared" si="193"/>
        <v>0</v>
      </c>
      <c r="AH349" s="411">
        <f t="shared" si="193"/>
        <v>0</v>
      </c>
      <c r="AI349" s="411">
        <f t="shared" si="193"/>
        <v>0</v>
      </c>
      <c r="AJ349" s="411">
        <f t="shared" si="193"/>
        <v>0</v>
      </c>
      <c r="AK349" s="411">
        <f t="shared" si="193"/>
        <v>0</v>
      </c>
      <c r="AL349" s="411">
        <f t="shared" si="193"/>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75" outlineLevel="1">
      <c r="A351" s="507"/>
      <c r="B351" s="288" t="s">
        <v>488</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6">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6"/>
      <c r="B353" s="315" t="s">
        <v>249</v>
      </c>
      <c r="C353" s="291" t="s">
        <v>163</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B353" si="194">AA352</f>
        <v>0</v>
      </c>
      <c r="AB353" s="411">
        <f t="shared" si="194"/>
        <v>0</v>
      </c>
      <c r="AC353" s="411">
        <f t="shared" ref="AC353:AL353" si="195">AC352</f>
        <v>0</v>
      </c>
      <c r="AD353" s="411">
        <f t="shared" si="195"/>
        <v>0</v>
      </c>
      <c r="AE353" s="411">
        <f t="shared" si="195"/>
        <v>0</v>
      </c>
      <c r="AF353" s="411">
        <f t="shared" si="195"/>
        <v>0</v>
      </c>
      <c r="AG353" s="411">
        <f t="shared" si="195"/>
        <v>0</v>
      </c>
      <c r="AH353" s="411">
        <f t="shared" si="195"/>
        <v>0</v>
      </c>
      <c r="AI353" s="411">
        <f t="shared" si="195"/>
        <v>0</v>
      </c>
      <c r="AJ353" s="411">
        <f t="shared" si="195"/>
        <v>0</v>
      </c>
      <c r="AK353" s="411">
        <f t="shared" si="195"/>
        <v>0</v>
      </c>
      <c r="AL353" s="411">
        <f t="shared" si="195"/>
        <v>0</v>
      </c>
      <c r="AM353" s="297"/>
    </row>
    <row r="354" spans="1:39" s="283" customFormat="1" ht="15" outlineLevel="1">
      <c r="A354" s="506"/>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6">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6"/>
      <c r="B356" s="315" t="s">
        <v>249</v>
      </c>
      <c r="C356" s="291" t="s">
        <v>163</v>
      </c>
      <c r="D356" s="295"/>
      <c r="E356" s="295"/>
      <c r="F356" s="295"/>
      <c r="G356" s="295"/>
      <c r="H356" s="295"/>
      <c r="I356" s="295"/>
      <c r="J356" s="295"/>
      <c r="K356" s="295"/>
      <c r="L356" s="295"/>
      <c r="M356" s="295"/>
      <c r="N356" s="295">
        <f>N355</f>
        <v>0</v>
      </c>
      <c r="O356" s="295"/>
      <c r="P356" s="295"/>
      <c r="Q356" s="295"/>
      <c r="R356" s="295"/>
      <c r="S356" s="295"/>
      <c r="T356" s="295"/>
      <c r="U356" s="295"/>
      <c r="V356" s="295"/>
      <c r="W356" s="295"/>
      <c r="X356" s="295"/>
      <c r="Y356" s="411">
        <f>Y355</f>
        <v>0</v>
      </c>
      <c r="Z356" s="411">
        <f>Z355</f>
        <v>0</v>
      </c>
      <c r="AA356" s="411">
        <f t="shared" ref="AA356:AB356" si="196">AA355</f>
        <v>0</v>
      </c>
      <c r="AB356" s="411">
        <f t="shared" si="196"/>
        <v>0</v>
      </c>
      <c r="AC356" s="411">
        <f t="shared" ref="AC356:AL356" si="197">AC355</f>
        <v>0</v>
      </c>
      <c r="AD356" s="411">
        <f t="shared" si="197"/>
        <v>0</v>
      </c>
      <c r="AE356" s="411">
        <f t="shared" si="197"/>
        <v>0</v>
      </c>
      <c r="AF356" s="411">
        <f t="shared" si="197"/>
        <v>0</v>
      </c>
      <c r="AG356" s="411">
        <f t="shared" si="197"/>
        <v>0</v>
      </c>
      <c r="AH356" s="411">
        <f t="shared" si="197"/>
        <v>0</v>
      </c>
      <c r="AI356" s="411">
        <f t="shared" si="197"/>
        <v>0</v>
      </c>
      <c r="AJ356" s="411">
        <f t="shared" si="197"/>
        <v>0</v>
      </c>
      <c r="AK356" s="411">
        <f t="shared" si="197"/>
        <v>0</v>
      </c>
      <c r="AL356" s="411">
        <f t="shared" si="197"/>
        <v>0</v>
      </c>
      <c r="AM356" s="311"/>
    </row>
    <row r="357" spans="1:39" s="283" customFormat="1" ht="15" outlineLevel="1">
      <c r="A357" s="506"/>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75" outlineLevel="1">
      <c r="A358" s="507"/>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6">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69"/>
      <c r="AB359" s="415"/>
      <c r="AC359" s="415"/>
      <c r="AD359" s="415"/>
      <c r="AE359" s="415"/>
      <c r="AF359" s="415"/>
      <c r="AG359" s="415"/>
      <c r="AH359" s="415"/>
      <c r="AI359" s="415"/>
      <c r="AJ359" s="415"/>
      <c r="AK359" s="415"/>
      <c r="AL359" s="415"/>
      <c r="AM359" s="296">
        <f>SUM(Y359:AL359)</f>
        <v>0</v>
      </c>
    </row>
    <row r="360" spans="1:39" ht="15" outlineLevel="1">
      <c r="B360" s="294" t="s">
        <v>249</v>
      </c>
      <c r="C360" s="291" t="s">
        <v>163</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Z359</f>
        <v>0</v>
      </c>
      <c r="AA360" s="411">
        <f t="shared" ref="AA360:AB360" si="198">AA359</f>
        <v>0</v>
      </c>
      <c r="AB360" s="411">
        <f t="shared" si="198"/>
        <v>0</v>
      </c>
      <c r="AC360" s="411">
        <f t="shared" ref="AC360:AL360" si="199">AC359</f>
        <v>0</v>
      </c>
      <c r="AD360" s="411">
        <f t="shared" si="199"/>
        <v>0</v>
      </c>
      <c r="AE360" s="411">
        <f t="shared" si="199"/>
        <v>0</v>
      </c>
      <c r="AF360" s="411">
        <f t="shared" si="199"/>
        <v>0</v>
      </c>
      <c r="AG360" s="411">
        <f t="shared" si="199"/>
        <v>0</v>
      </c>
      <c r="AH360" s="411">
        <f t="shared" si="199"/>
        <v>0</v>
      </c>
      <c r="AI360" s="411">
        <f t="shared" si="199"/>
        <v>0</v>
      </c>
      <c r="AJ360" s="411">
        <f t="shared" si="199"/>
        <v>0</v>
      </c>
      <c r="AK360" s="411">
        <f t="shared" si="199"/>
        <v>0</v>
      </c>
      <c r="AL360" s="411">
        <f t="shared" si="199"/>
        <v>0</v>
      </c>
      <c r="AM360" s="306"/>
    </row>
    <row r="361" spans="1:39" ht="15" outlineLevel="1">
      <c r="A361" s="509"/>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6">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v>1</v>
      </c>
      <c r="AB362" s="415"/>
      <c r="AC362" s="415"/>
      <c r="AD362" s="415"/>
      <c r="AE362" s="415"/>
      <c r="AF362" s="415"/>
      <c r="AG362" s="415"/>
      <c r="AH362" s="415"/>
      <c r="AI362" s="415"/>
      <c r="AJ362" s="415"/>
      <c r="AK362" s="415"/>
      <c r="AL362" s="415"/>
      <c r="AM362" s="296">
        <f>SUM(Y362:AL362)</f>
        <v>1</v>
      </c>
    </row>
    <row r="363" spans="1:39" ht="15" outlineLevel="1">
      <c r="B363" s="294" t="s">
        <v>249</v>
      </c>
      <c r="C363" s="291" t="s">
        <v>163</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Z362</f>
        <v>0</v>
      </c>
      <c r="AA363" s="411">
        <f t="shared" ref="AA363:AB363" si="200">AA362</f>
        <v>1</v>
      </c>
      <c r="AB363" s="411">
        <f t="shared" si="200"/>
        <v>0</v>
      </c>
      <c r="AC363" s="411">
        <f t="shared" ref="AC363:AL363" si="201">AC362</f>
        <v>0</v>
      </c>
      <c r="AD363" s="411">
        <f t="shared" si="201"/>
        <v>0</v>
      </c>
      <c r="AE363" s="411">
        <f t="shared" si="201"/>
        <v>0</v>
      </c>
      <c r="AF363" s="411">
        <f t="shared" si="201"/>
        <v>0</v>
      </c>
      <c r="AG363" s="411">
        <f t="shared" si="201"/>
        <v>0</v>
      </c>
      <c r="AH363" s="411">
        <f t="shared" si="201"/>
        <v>0</v>
      </c>
      <c r="AI363" s="411">
        <f t="shared" si="201"/>
        <v>0</v>
      </c>
      <c r="AJ363" s="411">
        <f t="shared" si="201"/>
        <v>0</v>
      </c>
      <c r="AK363" s="411">
        <f t="shared" si="201"/>
        <v>0</v>
      </c>
      <c r="AL363" s="411">
        <f t="shared" si="201"/>
        <v>0</v>
      </c>
      <c r="AM363" s="306"/>
    </row>
    <row r="364" spans="1:39" ht="15.75" outlineLevel="1">
      <c r="A364" s="509"/>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6">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249</v>
      </c>
      <c r="C366" s="291" t="s">
        <v>163</v>
      </c>
      <c r="D366" s="295"/>
      <c r="E366" s="295"/>
      <c r="F366" s="295"/>
      <c r="G366" s="295"/>
      <c r="H366" s="295"/>
      <c r="I366" s="295"/>
      <c r="J366" s="295"/>
      <c r="K366" s="295"/>
      <c r="L366" s="295"/>
      <c r="M366" s="295"/>
      <c r="N366" s="295">
        <f>N365</f>
        <v>0</v>
      </c>
      <c r="O366" s="295"/>
      <c r="P366" s="295"/>
      <c r="Q366" s="295"/>
      <c r="R366" s="295"/>
      <c r="S366" s="295"/>
      <c r="T366" s="295"/>
      <c r="U366" s="295"/>
      <c r="V366" s="295"/>
      <c r="W366" s="295"/>
      <c r="X366" s="295"/>
      <c r="Y366" s="411">
        <f>Y365</f>
        <v>0</v>
      </c>
      <c r="Z366" s="411">
        <f>Z365</f>
        <v>0</v>
      </c>
      <c r="AA366" s="411">
        <f t="shared" ref="AA366:AB366" si="202">AA365</f>
        <v>0</v>
      </c>
      <c r="AB366" s="411">
        <f t="shared" si="202"/>
        <v>0</v>
      </c>
      <c r="AC366" s="411">
        <f t="shared" ref="AC366:AL366" si="203">AC365</f>
        <v>0</v>
      </c>
      <c r="AD366" s="411">
        <f t="shared" si="203"/>
        <v>0</v>
      </c>
      <c r="AE366" s="411">
        <f t="shared" si="203"/>
        <v>0</v>
      </c>
      <c r="AF366" s="411">
        <f t="shared" si="203"/>
        <v>0</v>
      </c>
      <c r="AG366" s="411">
        <f t="shared" si="203"/>
        <v>0</v>
      </c>
      <c r="AH366" s="411">
        <f t="shared" si="203"/>
        <v>0</v>
      </c>
      <c r="AI366" s="411">
        <f t="shared" si="203"/>
        <v>0</v>
      </c>
      <c r="AJ366" s="411">
        <f t="shared" si="203"/>
        <v>0</v>
      </c>
      <c r="AK366" s="411">
        <f t="shared" si="203"/>
        <v>0</v>
      </c>
      <c r="AL366" s="411">
        <f t="shared" si="203"/>
        <v>0</v>
      </c>
      <c r="AM366" s="297"/>
    </row>
    <row r="367" spans="1:39" ht="15" outlineLevel="1">
      <c r="A367" s="509"/>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6">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249</v>
      </c>
      <c r="C369" s="291" t="s">
        <v>163</v>
      </c>
      <c r="D369" s="295"/>
      <c r="E369" s="295"/>
      <c r="F369" s="295"/>
      <c r="G369" s="295"/>
      <c r="H369" s="295"/>
      <c r="I369" s="295"/>
      <c r="J369" s="295"/>
      <c r="K369" s="295"/>
      <c r="L369" s="295"/>
      <c r="M369" s="295"/>
      <c r="N369" s="295">
        <f>N368</f>
        <v>0</v>
      </c>
      <c r="O369" s="295"/>
      <c r="P369" s="295"/>
      <c r="Q369" s="295"/>
      <c r="R369" s="295"/>
      <c r="S369" s="295"/>
      <c r="T369" s="295"/>
      <c r="U369" s="295"/>
      <c r="V369" s="295"/>
      <c r="W369" s="295"/>
      <c r="X369" s="295"/>
      <c r="Y369" s="411">
        <f>Y368</f>
        <v>0</v>
      </c>
      <c r="Z369" s="411">
        <f t="shared" ref="Z369:AB369" si="204">Z368</f>
        <v>0</v>
      </c>
      <c r="AA369" s="411">
        <f t="shared" si="204"/>
        <v>0</v>
      </c>
      <c r="AB369" s="411">
        <f t="shared" si="204"/>
        <v>0</v>
      </c>
      <c r="AC369" s="411">
        <f t="shared" ref="AC369:AL369" si="205">AC368</f>
        <v>0</v>
      </c>
      <c r="AD369" s="411">
        <f t="shared" si="205"/>
        <v>0</v>
      </c>
      <c r="AE369" s="411">
        <f t="shared" si="205"/>
        <v>0</v>
      </c>
      <c r="AF369" s="411">
        <f t="shared" si="205"/>
        <v>0</v>
      </c>
      <c r="AG369" s="411">
        <f t="shared" si="205"/>
        <v>0</v>
      </c>
      <c r="AH369" s="411">
        <f t="shared" si="205"/>
        <v>0</v>
      </c>
      <c r="AI369" s="411">
        <f t="shared" si="205"/>
        <v>0</v>
      </c>
      <c r="AJ369" s="411">
        <f t="shared" si="205"/>
        <v>0</v>
      </c>
      <c r="AK369" s="411">
        <f t="shared" si="205"/>
        <v>0</v>
      </c>
      <c r="AL369" s="411">
        <f t="shared" si="2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6">
        <v>30</v>
      </c>
      <c r="B371" s="324" t="s">
        <v>489</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6"/>
      <c r="B372" s="324" t="s">
        <v>249</v>
      </c>
      <c r="C372" s="291" t="s">
        <v>163</v>
      </c>
      <c r="D372" s="295"/>
      <c r="E372" s="295"/>
      <c r="F372" s="295"/>
      <c r="G372" s="295"/>
      <c r="H372" s="295"/>
      <c r="I372" s="295"/>
      <c r="J372" s="295"/>
      <c r="K372" s="295"/>
      <c r="L372" s="295"/>
      <c r="M372" s="295"/>
      <c r="N372" s="295">
        <f>N371</f>
        <v>0</v>
      </c>
      <c r="O372" s="295"/>
      <c r="P372" s="295"/>
      <c r="Q372" s="295"/>
      <c r="R372" s="295"/>
      <c r="S372" s="295"/>
      <c r="T372" s="295"/>
      <c r="U372" s="295"/>
      <c r="V372" s="295"/>
      <c r="W372" s="295"/>
      <c r="X372" s="295"/>
      <c r="Y372" s="411">
        <f>Y371</f>
        <v>0</v>
      </c>
      <c r="Z372" s="411">
        <f t="shared" ref="Z372:AB372" si="206">Z371</f>
        <v>0</v>
      </c>
      <c r="AA372" s="411">
        <f t="shared" si="206"/>
        <v>0</v>
      </c>
      <c r="AB372" s="411">
        <f t="shared" si="206"/>
        <v>0</v>
      </c>
      <c r="AC372" s="411">
        <f t="shared" ref="AC372:AL372" si="207">AC371</f>
        <v>0</v>
      </c>
      <c r="AD372" s="411">
        <f t="shared" si="207"/>
        <v>0</v>
      </c>
      <c r="AE372" s="411">
        <f t="shared" si="207"/>
        <v>0</v>
      </c>
      <c r="AF372" s="411">
        <f t="shared" si="207"/>
        <v>0</v>
      </c>
      <c r="AG372" s="411">
        <f t="shared" si="207"/>
        <v>0</v>
      </c>
      <c r="AH372" s="411">
        <f t="shared" si="207"/>
        <v>0</v>
      </c>
      <c r="AI372" s="411">
        <f t="shared" si="207"/>
        <v>0</v>
      </c>
      <c r="AJ372" s="411">
        <f t="shared" si="207"/>
        <v>0</v>
      </c>
      <c r="AK372" s="411">
        <f t="shared" si="207"/>
        <v>0</v>
      </c>
      <c r="AL372" s="411">
        <f t="shared" si="207"/>
        <v>0</v>
      </c>
      <c r="AM372" s="297"/>
    </row>
    <row r="373" spans="1:39" s="283" customFormat="1" ht="15" outlineLevel="1">
      <c r="A373" s="506"/>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75" outlineLevel="1">
      <c r="A374" s="506"/>
      <c r="B374" s="288" t="s">
        <v>490</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6">
        <v>31</v>
      </c>
      <c r="B375" s="324" t="s">
        <v>491</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6"/>
      <c r="B376" s="324" t="s">
        <v>249</v>
      </c>
      <c r="C376" s="291" t="s">
        <v>163</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AB376" si="208">Z375</f>
        <v>0</v>
      </c>
      <c r="AA376" s="411">
        <f t="shared" si="208"/>
        <v>0</v>
      </c>
      <c r="AB376" s="411">
        <f t="shared" si="208"/>
        <v>0</v>
      </c>
      <c r="AC376" s="411">
        <f t="shared" ref="AC376:AL376" si="209">AC375</f>
        <v>0</v>
      </c>
      <c r="AD376" s="411">
        <f t="shared" si="209"/>
        <v>0</v>
      </c>
      <c r="AE376" s="411">
        <f t="shared" si="209"/>
        <v>0</v>
      </c>
      <c r="AF376" s="411">
        <f t="shared" si="209"/>
        <v>0</v>
      </c>
      <c r="AG376" s="411">
        <f t="shared" si="209"/>
        <v>0</v>
      </c>
      <c r="AH376" s="411">
        <f t="shared" si="209"/>
        <v>0</v>
      </c>
      <c r="AI376" s="411">
        <f t="shared" si="209"/>
        <v>0</v>
      </c>
      <c r="AJ376" s="411">
        <f t="shared" si="209"/>
        <v>0</v>
      </c>
      <c r="AK376" s="411">
        <f t="shared" si="209"/>
        <v>0</v>
      </c>
      <c r="AL376" s="411">
        <f t="shared" si="209"/>
        <v>0</v>
      </c>
      <c r="AM376" s="297"/>
    </row>
    <row r="377" spans="1:39" s="283" customFormat="1" ht="15" outlineLevel="1">
      <c r="A377" s="506"/>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6">
        <v>32</v>
      </c>
      <c r="B378" s="324" t="s">
        <v>492</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6"/>
      <c r="B379" s="324" t="s">
        <v>249</v>
      </c>
      <c r="C379" s="291" t="s">
        <v>163</v>
      </c>
      <c r="D379" s="295"/>
      <c r="E379" s="295"/>
      <c r="F379" s="295"/>
      <c r="G379" s="295"/>
      <c r="H379" s="295"/>
      <c r="I379" s="295"/>
      <c r="J379" s="295"/>
      <c r="K379" s="295"/>
      <c r="L379" s="295"/>
      <c r="M379" s="295"/>
      <c r="N379" s="295">
        <f>N378</f>
        <v>0</v>
      </c>
      <c r="O379" s="295"/>
      <c r="P379" s="295"/>
      <c r="Q379" s="295"/>
      <c r="R379" s="295"/>
      <c r="S379" s="295"/>
      <c r="T379" s="295"/>
      <c r="U379" s="295"/>
      <c r="V379" s="295"/>
      <c r="W379" s="295"/>
      <c r="X379" s="295"/>
      <c r="Y379" s="411">
        <f>Y378</f>
        <v>0</v>
      </c>
      <c r="Z379" s="411">
        <f t="shared" ref="Z379:AB379" si="210">Z378</f>
        <v>0</v>
      </c>
      <c r="AA379" s="411">
        <f t="shared" si="210"/>
        <v>0</v>
      </c>
      <c r="AB379" s="411">
        <f t="shared" si="210"/>
        <v>0</v>
      </c>
      <c r="AC379" s="411">
        <f t="shared" ref="AC379:AL379" si="211">AC378</f>
        <v>0</v>
      </c>
      <c r="AD379" s="411">
        <f t="shared" si="211"/>
        <v>0</v>
      </c>
      <c r="AE379" s="411">
        <f t="shared" si="211"/>
        <v>0</v>
      </c>
      <c r="AF379" s="411">
        <f t="shared" si="211"/>
        <v>0</v>
      </c>
      <c r="AG379" s="411">
        <f t="shared" si="211"/>
        <v>0</v>
      </c>
      <c r="AH379" s="411">
        <f t="shared" si="211"/>
        <v>0</v>
      </c>
      <c r="AI379" s="411">
        <f t="shared" si="211"/>
        <v>0</v>
      </c>
      <c r="AJ379" s="411">
        <f t="shared" si="211"/>
        <v>0</v>
      </c>
      <c r="AK379" s="411">
        <f t="shared" si="211"/>
        <v>0</v>
      </c>
      <c r="AL379" s="411">
        <f t="shared" si="211"/>
        <v>0</v>
      </c>
      <c r="AM379" s="297"/>
    </row>
    <row r="380" spans="1:39" s="283" customFormat="1" ht="15" outlineLevel="1">
      <c r="A380" s="506"/>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6">
        <v>33</v>
      </c>
      <c r="B381" s="324" t="s">
        <v>493</v>
      </c>
      <c r="C381" s="291" t="s">
        <v>25</v>
      </c>
      <c r="D381" s="295"/>
      <c r="E381" s="295"/>
      <c r="F381" s="295"/>
      <c r="G381" s="295"/>
      <c r="H381" s="295"/>
      <c r="I381" s="295"/>
      <c r="J381" s="295"/>
      <c r="K381" s="295"/>
      <c r="L381" s="295"/>
      <c r="M381" s="295"/>
      <c r="N381" s="295">
        <v>12</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6"/>
      <c r="B382" s="324" t="s">
        <v>249</v>
      </c>
      <c r="C382" s="291" t="s">
        <v>163</v>
      </c>
      <c r="D382" s="295"/>
      <c r="E382" s="295"/>
      <c r="F382" s="295"/>
      <c r="G382" s="295"/>
      <c r="H382" s="295"/>
      <c r="I382" s="295"/>
      <c r="J382" s="295"/>
      <c r="K382" s="295"/>
      <c r="L382" s="295"/>
      <c r="M382" s="295"/>
      <c r="N382" s="295">
        <f>N381</f>
        <v>12</v>
      </c>
      <c r="O382" s="295"/>
      <c r="P382" s="295"/>
      <c r="Q382" s="295"/>
      <c r="R382" s="295"/>
      <c r="S382" s="295"/>
      <c r="T382" s="295"/>
      <c r="U382" s="295"/>
      <c r="V382" s="295"/>
      <c r="W382" s="295"/>
      <c r="X382" s="295"/>
      <c r="Y382" s="411">
        <f>Y381</f>
        <v>0</v>
      </c>
      <c r="Z382" s="411">
        <f t="shared" ref="Z382:AB382" si="212">Z381</f>
        <v>0</v>
      </c>
      <c r="AA382" s="411">
        <f t="shared" si="212"/>
        <v>0</v>
      </c>
      <c r="AB382" s="411">
        <f t="shared" si="212"/>
        <v>0</v>
      </c>
      <c r="AC382" s="411">
        <f t="shared" ref="AC382:AK382" si="213">AC381</f>
        <v>0</v>
      </c>
      <c r="AD382" s="411">
        <f t="shared" si="213"/>
        <v>0</v>
      </c>
      <c r="AE382" s="411">
        <f t="shared" si="213"/>
        <v>0</v>
      </c>
      <c r="AF382" s="411">
        <f t="shared" si="213"/>
        <v>0</v>
      </c>
      <c r="AG382" s="411">
        <f t="shared" si="213"/>
        <v>0</v>
      </c>
      <c r="AH382" s="411">
        <f t="shared" si="213"/>
        <v>0</v>
      </c>
      <c r="AI382" s="411">
        <f t="shared" si="213"/>
        <v>0</v>
      </c>
      <c r="AJ382" s="411">
        <f t="shared" si="213"/>
        <v>0</v>
      </c>
      <c r="AK382" s="411">
        <f t="shared" si="213"/>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75">
      <c r="B384" s="327" t="s">
        <v>250</v>
      </c>
      <c r="C384" s="329"/>
      <c r="D384" s="329">
        <f>SUM(D279:D382)</f>
        <v>2804201.7197474209</v>
      </c>
      <c r="E384" s="329">
        <f t="shared" ref="E384:M384" si="214">SUM(E279:E382)</f>
        <v>2801522.4940547654</v>
      </c>
      <c r="F384" s="329">
        <f t="shared" si="214"/>
        <v>2796627.9536349387</v>
      </c>
      <c r="G384" s="329">
        <f t="shared" si="214"/>
        <v>2757703.21017155</v>
      </c>
      <c r="H384" s="329">
        <f t="shared" si="214"/>
        <v>2270212.9240487427</v>
      </c>
      <c r="I384" s="329">
        <f t="shared" si="214"/>
        <v>2139728.5999017539</v>
      </c>
      <c r="J384" s="329">
        <f t="shared" si="214"/>
        <v>2138696.4697196553</v>
      </c>
      <c r="K384" s="329">
        <f t="shared" si="214"/>
        <v>2138459.33323874</v>
      </c>
      <c r="L384" s="329">
        <f t="shared" si="214"/>
        <v>2008523.94448568</v>
      </c>
      <c r="M384" s="329">
        <f t="shared" si="214"/>
        <v>1913964.0409480298</v>
      </c>
      <c r="N384" s="329"/>
      <c r="O384" s="329">
        <f>SUM(O279:O382)</f>
        <v>684.25757809325921</v>
      </c>
      <c r="P384" s="329">
        <f t="shared" ref="P384:X384" si="215">SUM(P279:P382)</f>
        <v>586.10433207425933</v>
      </c>
      <c r="Q384" s="329">
        <f t="shared" si="215"/>
        <v>585.51666509325935</v>
      </c>
      <c r="R384" s="329">
        <f t="shared" si="215"/>
        <v>579.10347557025932</v>
      </c>
      <c r="S384" s="329">
        <f t="shared" si="215"/>
        <v>461.61655478544077</v>
      </c>
      <c r="T384" s="329">
        <f t="shared" si="215"/>
        <v>428.087023794</v>
      </c>
      <c r="U384" s="329">
        <f t="shared" si="215"/>
        <v>428.033308514</v>
      </c>
      <c r="V384" s="329">
        <f t="shared" si="215"/>
        <v>428.02746266699995</v>
      </c>
      <c r="W384" s="329">
        <f t="shared" si="215"/>
        <v>395.6686039299999</v>
      </c>
      <c r="X384" s="329">
        <f t="shared" si="215"/>
        <v>372.86282415699992</v>
      </c>
      <c r="Y384" s="329">
        <f>IF(Y278="kWh",SUMPRODUCT(D279:D382,Y279:Y382))</f>
        <v>278657.42863976274</v>
      </c>
      <c r="Z384" s="329">
        <f>IF(Z278="kWh",SUMPRODUCT(D279:D382,Z279:Z382))</f>
        <v>520377.1593890572</v>
      </c>
      <c r="AA384" s="329">
        <f>IF(AA278="kW",SUMPRODUCT(N279:N382,O279:O382,AA279:AA382),SUMPRODUCT(D279:D382,AA279:AA382))</f>
        <v>1822.8186218034166</v>
      </c>
      <c r="AB384" s="329">
        <f>IF(AB278="kW",SUMPRODUCT(N279:N382,O279:O382,AB279:AB382),SUMPRODUCT(D279:D382,AB279:AB382))</f>
        <v>2817.8741502459075</v>
      </c>
      <c r="AC384" s="329">
        <f>IF(AC278="kW",SUMPRODUCT(N279:N382,O279:O382,AC279:AC382),SUMPRODUCT(D279:D382,AC279:AC382))</f>
        <v>0</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0</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75">
      <c r="B385" s="391" t="s">
        <v>251</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1006548.1082931462</v>
      </c>
      <c r="Z385" s="328">
        <f>HLOOKUP(Z277,'2. LRAMVA Threshold'!$B$42:$Q$53,5,FALSE)</f>
        <v>395891.49990205932</v>
      </c>
      <c r="AA385" s="328">
        <f>HLOOKUP(AA277,'2. LRAMVA Threshold'!$B$42:$Q$53,5,FALSE)</f>
        <v>1501.498994124122</v>
      </c>
      <c r="AB385" s="328">
        <f>HLOOKUP(AB277,'2. LRAMVA Threshold'!$B$42:$Q$53,5,FALSE)</f>
        <v>0</v>
      </c>
      <c r="AC385" s="328">
        <f>HLOOKUP(AC277,'2. LRAMVA Threshold'!$B$42:$Q$53,5,FALSE)</f>
        <v>0</v>
      </c>
      <c r="AD385" s="328">
        <f>HLOOKUP(AD277,'2. LRAMVA Threshold'!$B$42:$Q$53,5,FALSE)</f>
        <v>0</v>
      </c>
      <c r="AE385" s="328">
        <f>HLOOKUP(AE277,'2. LRAMVA Threshold'!$B$42:$Q$53,5,FALSE)</f>
        <v>0</v>
      </c>
      <c r="AF385" s="328">
        <f>HLOOKUP(AF277,'2. LRAMVA Threshold'!$B$42:$Q$53,5,FALSE)</f>
        <v>0</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166</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2.1999999999999999E-2</v>
      </c>
      <c r="Z387" s="341">
        <f>HLOOKUP(Z$20,'3.  Distribution Rates'!$C$122:$P$133,5,FALSE)</f>
        <v>1.43E-2</v>
      </c>
      <c r="AA387" s="341">
        <f>HLOOKUP(AA$20,'3.  Distribution Rates'!$C$122:$P$133,5,FALSE)</f>
        <v>2.5790000000000002</v>
      </c>
      <c r="AB387" s="341">
        <f>HLOOKUP(AB$20,'3.  Distribution Rates'!$C$122:$P$133,5,FALSE)</f>
        <v>2.6476999999999999</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156</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216">Y136*Y387</f>
        <v>8773.5085214684241</v>
      </c>
      <c r="Z388" s="378">
        <f t="shared" si="216"/>
        <v>7343.3974377514041</v>
      </c>
      <c r="AA388" s="378">
        <f t="shared" si="216"/>
        <v>19689.015973297894</v>
      </c>
      <c r="AB388" s="378">
        <f t="shared" si="216"/>
        <v>4891.420926968548</v>
      </c>
      <c r="AC388" s="378">
        <f t="shared" si="216"/>
        <v>0</v>
      </c>
      <c r="AD388" s="378">
        <f t="shared" si="216"/>
        <v>0</v>
      </c>
      <c r="AE388" s="378">
        <f t="shared" si="216"/>
        <v>0</v>
      </c>
      <c r="AF388" s="378">
        <f t="shared" si="216"/>
        <v>0</v>
      </c>
      <c r="AG388" s="378">
        <f t="shared" si="216"/>
        <v>0</v>
      </c>
      <c r="AH388" s="378">
        <f t="shared" si="216"/>
        <v>0</v>
      </c>
      <c r="AI388" s="378">
        <f t="shared" si="216"/>
        <v>0</v>
      </c>
      <c r="AJ388" s="378">
        <f t="shared" si="216"/>
        <v>0</v>
      </c>
      <c r="AK388" s="378">
        <f t="shared" si="216"/>
        <v>0</v>
      </c>
      <c r="AL388" s="378">
        <f t="shared" si="216"/>
        <v>0</v>
      </c>
      <c r="AM388" s="626">
        <f>SUM(Y388:AL388)</f>
        <v>40697.342859486271</v>
      </c>
      <c r="AO388" s="283"/>
    </row>
    <row r="389" spans="1:41" ht="15">
      <c r="B389" s="324" t="s">
        <v>157</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217">Y265*Y387</f>
        <v>6754.1255204904364</v>
      </c>
      <c r="Z389" s="378">
        <f t="shared" si="217"/>
        <v>6441.4355048185207</v>
      </c>
      <c r="AA389" s="378">
        <f t="shared" si="217"/>
        <v>2049.5895399139845</v>
      </c>
      <c r="AB389" s="378">
        <f t="shared" si="217"/>
        <v>3459.1229418055987</v>
      </c>
      <c r="AC389" s="378">
        <f t="shared" si="217"/>
        <v>0</v>
      </c>
      <c r="AD389" s="378">
        <f t="shared" si="217"/>
        <v>0</v>
      </c>
      <c r="AE389" s="378">
        <f t="shared" si="217"/>
        <v>0</v>
      </c>
      <c r="AF389" s="378">
        <f t="shared" si="217"/>
        <v>0</v>
      </c>
      <c r="AG389" s="378">
        <f t="shared" si="217"/>
        <v>0</v>
      </c>
      <c r="AH389" s="378">
        <f t="shared" si="217"/>
        <v>0</v>
      </c>
      <c r="AI389" s="378">
        <f t="shared" si="217"/>
        <v>0</v>
      </c>
      <c r="AJ389" s="378">
        <f t="shared" si="217"/>
        <v>0</v>
      </c>
      <c r="AK389" s="378">
        <f t="shared" si="217"/>
        <v>0</v>
      </c>
      <c r="AL389" s="378">
        <f t="shared" si="217"/>
        <v>0</v>
      </c>
      <c r="AM389" s="626">
        <f>SUM(Y389:AL389)</f>
        <v>18704.273507028542</v>
      </c>
    </row>
    <row r="390" spans="1:41" ht="15">
      <c r="B390" s="324" t="s">
        <v>158</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6130.4634300747803</v>
      </c>
      <c r="Z390" s="378">
        <f t="shared" ref="Z390:AE390" si="218">Z384*Z387</f>
        <v>7441.393379263518</v>
      </c>
      <c r="AA390" s="378">
        <f t="shared" si="218"/>
        <v>4701.0492256310117</v>
      </c>
      <c r="AB390" s="378">
        <f t="shared" si="218"/>
        <v>7460.8853876060894</v>
      </c>
      <c r="AC390" s="378">
        <f t="shared" si="218"/>
        <v>0</v>
      </c>
      <c r="AD390" s="378">
        <f t="shared" si="218"/>
        <v>0</v>
      </c>
      <c r="AE390" s="378">
        <f t="shared" si="218"/>
        <v>0</v>
      </c>
      <c r="AF390" s="378">
        <f t="shared" ref="AF390:AL390" si="219">AF384*AF387</f>
        <v>0</v>
      </c>
      <c r="AG390" s="378">
        <f t="shared" si="219"/>
        <v>0</v>
      </c>
      <c r="AH390" s="378">
        <f t="shared" si="219"/>
        <v>0</v>
      </c>
      <c r="AI390" s="378">
        <f t="shared" si="219"/>
        <v>0</v>
      </c>
      <c r="AJ390" s="378">
        <f t="shared" si="219"/>
        <v>0</v>
      </c>
      <c r="AK390" s="378">
        <f t="shared" si="219"/>
        <v>0</v>
      </c>
      <c r="AL390" s="378">
        <f t="shared" si="219"/>
        <v>0</v>
      </c>
      <c r="AM390" s="626">
        <f>SUM(Y390:AL390)</f>
        <v>25733.791422575399</v>
      </c>
    </row>
    <row r="391" spans="1:41" s="380" customFormat="1" ht="15.75">
      <c r="A391" s="508"/>
      <c r="B391" s="349" t="s">
        <v>257</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21658.097472033638</v>
      </c>
      <c r="Z391" s="346">
        <f>SUM(Z388:Z390)</f>
        <v>21226.226321833441</v>
      </c>
      <c r="AA391" s="346">
        <f t="shared" ref="AA391:AE391" si="220">SUM(AA388:AA390)</f>
        <v>26439.654738842888</v>
      </c>
      <c r="AB391" s="346">
        <f t="shared" si="220"/>
        <v>15811.429256380236</v>
      </c>
      <c r="AC391" s="346">
        <f t="shared" si="220"/>
        <v>0</v>
      </c>
      <c r="AD391" s="346">
        <f t="shared" si="220"/>
        <v>0</v>
      </c>
      <c r="AE391" s="346">
        <f t="shared" si="220"/>
        <v>0</v>
      </c>
      <c r="AF391" s="346">
        <f t="shared" ref="AF391:AL391" si="221">SUM(AF388:AF390)</f>
        <v>0</v>
      </c>
      <c r="AG391" s="346">
        <f t="shared" si="221"/>
        <v>0</v>
      </c>
      <c r="AH391" s="346">
        <f t="shared" si="221"/>
        <v>0</v>
      </c>
      <c r="AI391" s="346">
        <f t="shared" si="221"/>
        <v>0</v>
      </c>
      <c r="AJ391" s="346">
        <f t="shared" si="221"/>
        <v>0</v>
      </c>
      <c r="AK391" s="346">
        <f t="shared" si="221"/>
        <v>0</v>
      </c>
      <c r="AL391" s="346">
        <f t="shared" si="221"/>
        <v>0</v>
      </c>
      <c r="AM391" s="407">
        <f>SUM(AM388:AM390)</f>
        <v>85135.407789090212</v>
      </c>
    </row>
    <row r="392" spans="1:41" s="380" customFormat="1" ht="15.75">
      <c r="A392" s="508"/>
      <c r="B392" s="349" t="s">
        <v>252</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222">Y385*Y387</f>
        <v>22144.058382449217</v>
      </c>
      <c r="Z392" s="347">
        <f t="shared" si="222"/>
        <v>5661.2484485994482</v>
      </c>
      <c r="AA392" s="347">
        <f t="shared" si="222"/>
        <v>3872.3659058461108</v>
      </c>
      <c r="AB392" s="347">
        <f t="shared" si="222"/>
        <v>0</v>
      </c>
      <c r="AC392" s="347">
        <f t="shared" si="222"/>
        <v>0</v>
      </c>
      <c r="AD392" s="347">
        <f t="shared" si="222"/>
        <v>0</v>
      </c>
      <c r="AE392" s="347">
        <f t="shared" si="222"/>
        <v>0</v>
      </c>
      <c r="AF392" s="347">
        <f t="shared" ref="AF392:AL392" si="223">AF385*AF387</f>
        <v>0</v>
      </c>
      <c r="AG392" s="347">
        <f t="shared" si="223"/>
        <v>0</v>
      </c>
      <c r="AH392" s="347">
        <f t="shared" si="223"/>
        <v>0</v>
      </c>
      <c r="AI392" s="347">
        <f t="shared" si="223"/>
        <v>0</v>
      </c>
      <c r="AJ392" s="347">
        <f t="shared" si="223"/>
        <v>0</v>
      </c>
      <c r="AK392" s="347">
        <f t="shared" si="223"/>
        <v>0</v>
      </c>
      <c r="AL392" s="347">
        <f t="shared" si="223"/>
        <v>0</v>
      </c>
      <c r="AM392" s="407">
        <f>SUM(Y392:AL392)</f>
        <v>31677.672736894776</v>
      </c>
    </row>
    <row r="393" spans="1:41" ht="15.75" customHeight="1">
      <c r="A393" s="508"/>
      <c r="B393" s="349" t="s">
        <v>264</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53457.735052195436</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278044.15146534774</v>
      </c>
      <c r="Z395" s="291">
        <f>SUMPRODUCT(E279:E382,Z279:Z382)</f>
        <v>520346.08227343811</v>
      </c>
      <c r="AA395" s="291">
        <f>IF(AA278="kW",SUMPRODUCT(N279:N382,P279:P382,AA279:AA382),SUMPRODUCT(E279:E382,AA279:AA382))</f>
        <v>1822.6391550696935</v>
      </c>
      <c r="AB395" s="291">
        <f>IF(AB278="kW",SUMPRODUCT(N279:N382,P279:P382,AB279:AB382),SUMPRODUCT(E279:E382,AB279:AB382))</f>
        <v>2817.476510997255</v>
      </c>
      <c r="AC395" s="291">
        <f>IF(AC278="kW",SUMPRODUCT(N279:N382,P279:P382,AC279:AC382),SUMPRODUCT(E279:E382,AC279:AC382))</f>
        <v>0</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0</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195</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274579.58648237871</v>
      </c>
      <c r="Z396" s="291">
        <f>SUMPRODUCT(F279:F382,Z279:Z382)</f>
        <v>518916.10683658015</v>
      </c>
      <c r="AA396" s="291">
        <f>IF(AA278="kW",SUMPRODUCT(N279:N382,Q279:Q382,AA279:AA382),SUMPRODUCT(F279:F382,AA279:AA382))</f>
        <v>1822.6391550696935</v>
      </c>
      <c r="AB396" s="291">
        <f>IF(AB278="kW",SUMPRODUCT(N279:N382,Q279:Q382,AB279:AB382),SUMPRODUCT(F279:F382,AB279:AB382))</f>
        <v>2817.476510997255</v>
      </c>
      <c r="AC396" s="291">
        <f>IF(AC278="kW",SUMPRODUCT(N279:N382,Q279:Q382,AC279:AC382),SUMPRODUCT(F279:F382, AC279:AC382))</f>
        <v>0</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0</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196</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256877.24689075473</v>
      </c>
      <c r="Z397" s="291">
        <f>SUMPRODUCT(G279:G382,Z279:Z382)</f>
        <v>498872.67895024025</v>
      </c>
      <c r="AA397" s="291">
        <f>IF(AA278="kW",SUMPRODUCT(N279:N382,R279:R382,AA279:AA382),SUMPRODUCT(G279:G382,AA279:AA382))</f>
        <v>1821.2337925436614</v>
      </c>
      <c r="AB397" s="291">
        <f>IF(AB278="kW",SUMPRODUCT(N279:N382,R279:R382,AB279:AB382),SUMPRODUCT(G279:G382,AB279:AB382))</f>
        <v>2814.362689915527</v>
      </c>
      <c r="AC397" s="291">
        <f>IF(AC278="kW",SUMPRODUCT(N279:N382,R279:R382,AC279:AC382),SUMPRODUCT(G279:G382, AC279:AC382))</f>
        <v>0</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0</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197</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229986.30418811669</v>
      </c>
      <c r="Z398" s="291">
        <f>SUMPRODUCT(H279:H382,Z279:Z382)</f>
        <v>373782.69462791231</v>
      </c>
      <c r="AA398" s="291">
        <f>IF(AA278="kW",SUMPRODUCT(N279:N382,S279:S382,AA279:AA382),SUMPRODUCT(H279:H382,AA279:AA382))</f>
        <v>1185.7692742500262</v>
      </c>
      <c r="AB398" s="291">
        <f>IF(AB278="kW",SUMPRODUCT(N279:N382,S279:S382,AB279:AB382),SUMPRODUCT(H279:H382,AB279:AB382))</f>
        <v>2578.7189398856258</v>
      </c>
      <c r="AC398" s="291">
        <f>IF(AC278="kW",SUMPRODUCT(N279:N382,S279:S382,AC279:AC382),SUMPRODUCT(H279:H382, AC279:AC382))</f>
        <v>0</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0</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198</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209594.82159713801</v>
      </c>
      <c r="Z399" s="291">
        <f>SUMPRODUCT(I279:I382,Z279:Z382)</f>
        <v>354956.81872183463</v>
      </c>
      <c r="AA399" s="291">
        <f>IF(AA278="kW",SUMPRODUCT(N279:N382,T279:T382,AA279:AA382),SUMPRODUCT(I279:I382,AA279:AA382))</f>
        <v>1090.541708987407</v>
      </c>
      <c r="AB399" s="291">
        <f>IF(AB278="kW",SUMPRODUCT(N279:N382,T279:T382,AB279:AB382),SUMPRODUCT(I279:I382,AB279:AB382))</f>
        <v>2367.725979148589</v>
      </c>
      <c r="AC399" s="291">
        <f>IF(AC278="kW",SUMPRODUCT(N279:N382,T279:T382,AC279:AC382),SUMPRODUCT(I279:I382, AC279:AC382))</f>
        <v>0</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0</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199</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208562.69141503901</v>
      </c>
      <c r="Z400" s="291">
        <f>SUMPRODUCT(J279:J382,Z279:Z382)</f>
        <v>354956.81872183463</v>
      </c>
      <c r="AA400" s="291">
        <f>IF(AA278="kW",SUMPRODUCT(N279:N382,U279:U382,AA279:AA382),SUMPRODUCT(J279:J382,AA279:AA382))</f>
        <v>1090.541708987407</v>
      </c>
      <c r="AB400" s="291">
        <f>IF(AB278="kW",SUMPRODUCT(N279:N382,U279:U382,AB279:AB382),SUMPRODUCT(J279:J382,AB279:AB382))</f>
        <v>2367.725979148589</v>
      </c>
      <c r="AC400" s="291">
        <f>IF(AC278="kW",SUMPRODUCT(N279:N382,U279:U382,AC279:AC382),SUMPRODUCT(J279:J382, AC279:AC382))</f>
        <v>0</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0</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200</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208325.55493412397</v>
      </c>
      <c r="Z401" s="326">
        <f>SUMPRODUCT(K279:K382,Z279:Z382)</f>
        <v>354956.81872183463</v>
      </c>
      <c r="AA401" s="326">
        <f>IF(AA278="kW",SUMPRODUCT(N279:N382,V279:V382,AA279:AA382),SUMPRODUCT(K279:K382,AA279:AA382))</f>
        <v>1090.541708987407</v>
      </c>
      <c r="AB401" s="326">
        <f>IF(AB278="kW",SUMPRODUCT(N279:N382,V279:V382,AB279:AB382),SUMPRODUCT(K279:K382,AB279:AB382))</f>
        <v>2367.725979148589</v>
      </c>
      <c r="AC401" s="326">
        <f>IF(AC278="kW",SUMPRODUCT(N279:N382,V279:V382,AC279:AC382),SUMPRODUCT(K279:K382, AC279:AC382))</f>
        <v>0</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0</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582</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75">
      <c r="B404" s="280" t="s">
        <v>258</v>
      </c>
      <c r="C404" s="281"/>
      <c r="D404" s="587" t="s">
        <v>521</v>
      </c>
      <c r="F404" s="587"/>
      <c r="O404" s="281"/>
      <c r="Y404" s="270"/>
      <c r="Z404" s="267"/>
      <c r="AA404" s="267"/>
      <c r="AB404" s="267"/>
      <c r="AC404" s="267"/>
      <c r="AD404" s="267"/>
      <c r="AE404" s="267"/>
      <c r="AF404" s="267"/>
      <c r="AG404" s="267"/>
      <c r="AH404" s="267"/>
      <c r="AI404" s="267"/>
      <c r="AJ404" s="267"/>
      <c r="AK404" s="267"/>
      <c r="AL404" s="267"/>
      <c r="AM404" s="282"/>
    </row>
    <row r="405" spans="1:40" ht="36" customHeight="1">
      <c r="B405" s="812" t="s">
        <v>211</v>
      </c>
      <c r="C405" s="814" t="s">
        <v>33</v>
      </c>
      <c r="D405" s="284" t="s">
        <v>422</v>
      </c>
      <c r="E405" s="816" t="s">
        <v>209</v>
      </c>
      <c r="F405" s="817"/>
      <c r="G405" s="817"/>
      <c r="H405" s="817"/>
      <c r="I405" s="817"/>
      <c r="J405" s="817"/>
      <c r="K405" s="817"/>
      <c r="L405" s="817"/>
      <c r="M405" s="818"/>
      <c r="N405" s="819" t="s">
        <v>213</v>
      </c>
      <c r="O405" s="284" t="s">
        <v>423</v>
      </c>
      <c r="P405" s="816" t="s">
        <v>212</v>
      </c>
      <c r="Q405" s="817"/>
      <c r="R405" s="817"/>
      <c r="S405" s="817"/>
      <c r="T405" s="817"/>
      <c r="U405" s="817"/>
      <c r="V405" s="817"/>
      <c r="W405" s="817"/>
      <c r="X405" s="818"/>
      <c r="Y405" s="809" t="s">
        <v>243</v>
      </c>
      <c r="Z405" s="810"/>
      <c r="AA405" s="810"/>
      <c r="AB405" s="810"/>
      <c r="AC405" s="810"/>
      <c r="AD405" s="810"/>
      <c r="AE405" s="810"/>
      <c r="AF405" s="810"/>
      <c r="AG405" s="810"/>
      <c r="AH405" s="810"/>
      <c r="AI405" s="810"/>
      <c r="AJ405" s="810"/>
      <c r="AK405" s="810"/>
      <c r="AL405" s="810"/>
      <c r="AM405" s="811"/>
    </row>
    <row r="406" spans="1:40" ht="45.75" customHeight="1">
      <c r="B406" s="813"/>
      <c r="C406" s="815"/>
      <c r="D406" s="285">
        <v>2014</v>
      </c>
      <c r="E406" s="285">
        <v>2015</v>
      </c>
      <c r="F406" s="285">
        <v>2016</v>
      </c>
      <c r="G406" s="285">
        <v>2017</v>
      </c>
      <c r="H406" s="285">
        <v>2018</v>
      </c>
      <c r="I406" s="285">
        <v>2019</v>
      </c>
      <c r="J406" s="285">
        <v>2020</v>
      </c>
      <c r="K406" s="285">
        <v>2021</v>
      </c>
      <c r="L406" s="285">
        <v>2022</v>
      </c>
      <c r="M406" s="285">
        <v>2023</v>
      </c>
      <c r="N406" s="820"/>
      <c r="O406" s="285">
        <v>2014</v>
      </c>
      <c r="P406" s="285">
        <v>2015</v>
      </c>
      <c r="Q406" s="285">
        <v>2016</v>
      </c>
      <c r="R406" s="285">
        <v>2017</v>
      </c>
      <c r="S406" s="285">
        <v>2018</v>
      </c>
      <c r="T406" s="285">
        <v>2019</v>
      </c>
      <c r="U406" s="285">
        <v>2020</v>
      </c>
      <c r="V406" s="285">
        <v>2021</v>
      </c>
      <c r="W406" s="285">
        <v>2022</v>
      </c>
      <c r="X406" s="285">
        <v>2023</v>
      </c>
      <c r="Y406" s="285" t="str">
        <f>'1.  LRAMVA Summary'!D52</f>
        <v>Residential</v>
      </c>
      <c r="Z406" s="285" t="str">
        <f>'1.  LRAMVA Summary'!E52</f>
        <v>GS&lt;50 kW</v>
      </c>
      <c r="AA406" s="285" t="str">
        <f>'1.  LRAMVA Summary'!F52</f>
        <v>GS 50 to 999 kW</v>
      </c>
      <c r="AB406" s="285" t="str">
        <f>'1.  LRAMVA Summary'!G52</f>
        <v>GS&gt;1000 kW</v>
      </c>
      <c r="AC406" s="285" t="str">
        <f>'1.  LRAMVA Summary'!H52</f>
        <v/>
      </c>
      <c r="AD406" s="285" t="str">
        <f>'1.  LRAMVA Summary'!I52</f>
        <v/>
      </c>
      <c r="AE406" s="285" t="str">
        <f>'1.  LRAMVA Summary'!J52</f>
        <v/>
      </c>
      <c r="AF406" s="285" t="str">
        <f>'1.  LRAMVA Summary'!K52</f>
        <v/>
      </c>
      <c r="AG406" s="285" t="str">
        <f>'1.  LRAMVA Summary'!L52</f>
        <v/>
      </c>
      <c r="AH406" s="285" t="str">
        <f>'1.  LRAMVA Summary'!M52</f>
        <v/>
      </c>
      <c r="AI406" s="285" t="str">
        <f>'1.  LRAMVA Summary'!N52</f>
        <v/>
      </c>
      <c r="AJ406" s="285" t="str">
        <f>'1.  LRAMVA Summary'!O52</f>
        <v/>
      </c>
      <c r="AK406" s="285" t="str">
        <f>'1.  LRAMVA Summary'!P52</f>
        <v/>
      </c>
      <c r="AL406" s="285" t="str">
        <f>'1.  LRAMVA Summary'!Q52</f>
        <v/>
      </c>
      <c r="AM406" s="287" t="str">
        <f>'1.  LRAMVA Summary'!R52</f>
        <v>Total</v>
      </c>
    </row>
    <row r="407" spans="1:40" ht="15.75" customHeight="1">
      <c r="A407" s="507"/>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Summary'!D53</f>
        <v>kWh</v>
      </c>
      <c r="Z407" s="291" t="str">
        <f>'1.  LRAMVA Summary'!E53</f>
        <v>kWh</v>
      </c>
      <c r="AA407" s="291" t="str">
        <f>'1.  LRAMVA Summary'!F53</f>
        <v>kW</v>
      </c>
      <c r="AB407" s="291" t="str">
        <f>'1.  LRAMVA Summary'!G53</f>
        <v>kW</v>
      </c>
      <c r="AC407" s="291">
        <f>'1.  LRAMVA Summary'!H53</f>
        <v>0</v>
      </c>
      <c r="AD407" s="291">
        <f>'1.  LRAMVA Summary'!I53</f>
        <v>0</v>
      </c>
      <c r="AE407" s="291">
        <f>'1.  LRAMVA Summary'!J53</f>
        <v>0</v>
      </c>
      <c r="AF407" s="291">
        <f>'1.  LRAMVA Summary'!K53</f>
        <v>0</v>
      </c>
      <c r="AG407" s="291">
        <f>'1.  LRAMVA Summary'!L53</f>
        <v>0</v>
      </c>
      <c r="AH407" s="291">
        <f>'1.  LRAMVA Summary'!M53</f>
        <v>0</v>
      </c>
      <c r="AI407" s="291">
        <f>'1.  LRAMVA Summary'!N53</f>
        <v>0</v>
      </c>
      <c r="AJ407" s="291">
        <f>'1.  LRAMVA Summary'!O53</f>
        <v>0</v>
      </c>
      <c r="AK407" s="291">
        <f>'1.  LRAMVA Summary'!P53</f>
        <v>0</v>
      </c>
      <c r="AL407" s="291">
        <f>'1.  LRAMVA Summary'!Q53</f>
        <v>0</v>
      </c>
      <c r="AM407" s="292"/>
    </row>
    <row r="408" spans="1:40" ht="15" outlineLevel="1">
      <c r="A408" s="506">
        <v>1</v>
      </c>
      <c r="B408" s="294" t="s">
        <v>1</v>
      </c>
      <c r="C408" s="291" t="s">
        <v>25</v>
      </c>
      <c r="D408" s="295">
        <f>104.4080466+8072.56593284922+12664.7661654173</f>
        <v>20841.740144866519</v>
      </c>
      <c r="E408" s="295">
        <f t="shared" ref="E408:F408" si="224">104.4080466+8072.56593284922+12664.7661654173</f>
        <v>20841.740144866519</v>
      </c>
      <c r="F408" s="295">
        <f t="shared" si="224"/>
        <v>20841.740144866519</v>
      </c>
      <c r="G408" s="295">
        <f>8072.56593284922+12664.7661654173</f>
        <v>20737.332098266521</v>
      </c>
      <c r="H408" s="295">
        <v>12664.766165417301</v>
      </c>
      <c r="I408" s="295">
        <v>0</v>
      </c>
      <c r="J408" s="295">
        <v>0</v>
      </c>
      <c r="K408" s="295">
        <v>0</v>
      </c>
      <c r="L408" s="295">
        <v>0</v>
      </c>
      <c r="M408" s="295">
        <v>0</v>
      </c>
      <c r="N408" s="291"/>
      <c r="O408" s="295">
        <f>0.116754297+1.1149077394836+1.86126662755849</f>
        <v>3.0929286640420899</v>
      </c>
      <c r="P408" s="295">
        <f t="shared" ref="P408:Q408" si="225">0.116754297+1.1149077394836+1.86126662755849</f>
        <v>3.0929286640420899</v>
      </c>
      <c r="Q408" s="295">
        <f t="shared" si="225"/>
        <v>3.0929286640420899</v>
      </c>
      <c r="R408" s="295">
        <f>1.1149077394836+1.86126662755849</f>
        <v>2.9761743670420899</v>
      </c>
      <c r="S408" s="295">
        <v>1.8612666275584899</v>
      </c>
      <c r="T408" s="295">
        <v>0</v>
      </c>
      <c r="U408" s="295">
        <v>0</v>
      </c>
      <c r="V408" s="295">
        <v>0</v>
      </c>
      <c r="W408" s="295">
        <v>0</v>
      </c>
      <c r="X408" s="295">
        <v>0</v>
      </c>
      <c r="Y408" s="470">
        <v>1</v>
      </c>
      <c r="Z408" s="410"/>
      <c r="AA408" s="410"/>
      <c r="AB408" s="410"/>
      <c r="AC408" s="410"/>
      <c r="AD408" s="410"/>
      <c r="AE408" s="410"/>
      <c r="AF408" s="410"/>
      <c r="AG408" s="410"/>
      <c r="AH408" s="410"/>
      <c r="AI408" s="410"/>
      <c r="AJ408" s="410"/>
      <c r="AK408" s="410"/>
      <c r="AL408" s="410"/>
      <c r="AM408" s="296">
        <f>SUM(Y408:AL408)</f>
        <v>1</v>
      </c>
    </row>
    <row r="409" spans="1:40" ht="15" outlineLevel="1">
      <c r="B409" s="294" t="s">
        <v>259</v>
      </c>
      <c r="C409" s="291" t="s">
        <v>163</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1</v>
      </c>
      <c r="Z409" s="411">
        <f>Z408</f>
        <v>0</v>
      </c>
      <c r="AA409" s="411">
        <f t="shared" ref="AA409:AB409" si="226">AA408</f>
        <v>0</v>
      </c>
      <c r="AB409" s="411">
        <f t="shared" si="226"/>
        <v>0</v>
      </c>
      <c r="AC409" s="411">
        <f t="shared" ref="AC409:AL409" si="227">AC408</f>
        <v>0</v>
      </c>
      <c r="AD409" s="411">
        <f t="shared" si="227"/>
        <v>0</v>
      </c>
      <c r="AE409" s="411">
        <f t="shared" si="227"/>
        <v>0</v>
      </c>
      <c r="AF409" s="411">
        <f t="shared" si="227"/>
        <v>0</v>
      </c>
      <c r="AG409" s="411">
        <f t="shared" si="227"/>
        <v>0</v>
      </c>
      <c r="AH409" s="411">
        <f t="shared" si="227"/>
        <v>0</v>
      </c>
      <c r="AI409" s="411">
        <f t="shared" si="227"/>
        <v>0</v>
      </c>
      <c r="AJ409" s="411">
        <f t="shared" si="227"/>
        <v>0</v>
      </c>
      <c r="AK409" s="411">
        <f t="shared" si="227"/>
        <v>0</v>
      </c>
      <c r="AL409" s="411">
        <f t="shared" si="227"/>
        <v>0</v>
      </c>
      <c r="AM409" s="297"/>
    </row>
    <row r="410" spans="1:40" ht="15.75" outlineLevel="1">
      <c r="A410" s="508"/>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6">
        <v>2</v>
      </c>
      <c r="B411" s="294" t="s">
        <v>2</v>
      </c>
      <c r="C411" s="291" t="s">
        <v>25</v>
      </c>
      <c r="D411" s="295">
        <v>8127.6773149999999</v>
      </c>
      <c r="E411" s="295">
        <v>8127.6773149999999</v>
      </c>
      <c r="F411" s="295">
        <v>8127.6773149999999</v>
      </c>
      <c r="G411" s="295">
        <v>8127.6773149999999</v>
      </c>
      <c r="H411" s="295">
        <v>0</v>
      </c>
      <c r="I411" s="295">
        <v>0</v>
      </c>
      <c r="J411" s="295">
        <v>0</v>
      </c>
      <c r="K411" s="295">
        <v>0</v>
      </c>
      <c r="L411" s="295">
        <v>0</v>
      </c>
      <c r="M411" s="295">
        <v>0</v>
      </c>
      <c r="N411" s="291"/>
      <c r="O411" s="295">
        <v>4.558270179</v>
      </c>
      <c r="P411" s="295">
        <v>4.558270179</v>
      </c>
      <c r="Q411" s="295">
        <v>4.558270179</v>
      </c>
      <c r="R411" s="295">
        <v>4.558270179</v>
      </c>
      <c r="S411" s="295">
        <v>0</v>
      </c>
      <c r="T411" s="295">
        <v>0</v>
      </c>
      <c r="U411" s="295">
        <v>0</v>
      </c>
      <c r="V411" s="295">
        <v>0</v>
      </c>
      <c r="W411" s="295">
        <v>0</v>
      </c>
      <c r="X411" s="295">
        <v>0</v>
      </c>
      <c r="Y411" s="470">
        <v>1</v>
      </c>
      <c r="Z411" s="410"/>
      <c r="AA411" s="410"/>
      <c r="AB411" s="410"/>
      <c r="AC411" s="410"/>
      <c r="AD411" s="410"/>
      <c r="AE411" s="410"/>
      <c r="AF411" s="410"/>
      <c r="AG411" s="410"/>
      <c r="AH411" s="410"/>
      <c r="AI411" s="410"/>
      <c r="AJ411" s="410"/>
      <c r="AK411" s="410"/>
      <c r="AL411" s="410"/>
      <c r="AM411" s="296">
        <f>SUM(Y411:AL411)</f>
        <v>1</v>
      </c>
    </row>
    <row r="412" spans="1:40" ht="15" outlineLevel="1">
      <c r="B412" s="294" t="s">
        <v>259</v>
      </c>
      <c r="C412" s="291" t="s">
        <v>163</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1</v>
      </c>
      <c r="Z412" s="411">
        <f>Z411</f>
        <v>0</v>
      </c>
      <c r="AA412" s="411">
        <f t="shared" ref="AA412:AB412" si="228">AA411</f>
        <v>0</v>
      </c>
      <c r="AB412" s="411">
        <f t="shared" si="228"/>
        <v>0</v>
      </c>
      <c r="AC412" s="411">
        <f t="shared" ref="AC412:AL412" si="229">AC411</f>
        <v>0</v>
      </c>
      <c r="AD412" s="411">
        <f t="shared" si="229"/>
        <v>0</v>
      </c>
      <c r="AE412" s="411">
        <f t="shared" si="229"/>
        <v>0</v>
      </c>
      <c r="AF412" s="411">
        <f t="shared" si="229"/>
        <v>0</v>
      </c>
      <c r="AG412" s="411">
        <f t="shared" si="229"/>
        <v>0</v>
      </c>
      <c r="AH412" s="411">
        <f t="shared" si="229"/>
        <v>0</v>
      </c>
      <c r="AI412" s="411">
        <f t="shared" si="229"/>
        <v>0</v>
      </c>
      <c r="AJ412" s="411">
        <f t="shared" si="229"/>
        <v>0</v>
      </c>
      <c r="AK412" s="411">
        <f t="shared" si="229"/>
        <v>0</v>
      </c>
      <c r="AL412" s="411">
        <f t="shared" si="229"/>
        <v>0</v>
      </c>
      <c r="AM412" s="297"/>
    </row>
    <row r="413" spans="1:40" ht="15.75" outlineLevel="1">
      <c r="A413" s="508"/>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6">
        <v>3</v>
      </c>
      <c r="B414" s="294" t="s">
        <v>3</v>
      </c>
      <c r="C414" s="291" t="s">
        <v>25</v>
      </c>
      <c r="D414" s="295">
        <v>158962.69426240001</v>
      </c>
      <c r="E414" s="295">
        <v>158962.69426240001</v>
      </c>
      <c r="F414" s="295">
        <v>158962.69426240001</v>
      </c>
      <c r="G414" s="295">
        <v>158962.69426240001</v>
      </c>
      <c r="H414" s="295">
        <v>158962.69426240001</v>
      </c>
      <c r="I414" s="295">
        <v>158962.69426240001</v>
      </c>
      <c r="J414" s="295">
        <v>158962.69426240001</v>
      </c>
      <c r="K414" s="295">
        <v>158962.69426240001</v>
      </c>
      <c r="L414" s="295">
        <v>158962.69426240001</v>
      </c>
      <c r="M414" s="295">
        <v>158962.69426240001</v>
      </c>
      <c r="N414" s="291"/>
      <c r="O414" s="295">
        <v>84.262580716999992</v>
      </c>
      <c r="P414" s="295">
        <v>84.262580716999992</v>
      </c>
      <c r="Q414" s="295">
        <v>84.262580716999992</v>
      </c>
      <c r="R414" s="295">
        <v>84.262580716999992</v>
      </c>
      <c r="S414" s="295">
        <v>84.262580716999992</v>
      </c>
      <c r="T414" s="295">
        <v>84.262580716999992</v>
      </c>
      <c r="U414" s="295">
        <v>84.262580716999992</v>
      </c>
      <c r="V414" s="295">
        <v>84.262580716999992</v>
      </c>
      <c r="W414" s="295">
        <v>84.262580716999992</v>
      </c>
      <c r="X414" s="295">
        <v>84.262580716999992</v>
      </c>
      <c r="Y414" s="470">
        <v>1</v>
      </c>
      <c r="Z414" s="410"/>
      <c r="AA414" s="410"/>
      <c r="AB414" s="410"/>
      <c r="AC414" s="410"/>
      <c r="AD414" s="410"/>
      <c r="AE414" s="410"/>
      <c r="AF414" s="410"/>
      <c r="AG414" s="410"/>
      <c r="AH414" s="410"/>
      <c r="AI414" s="410"/>
      <c r="AJ414" s="410"/>
      <c r="AK414" s="410"/>
      <c r="AL414" s="410"/>
      <c r="AM414" s="296">
        <f>SUM(Y414:AL414)</f>
        <v>1</v>
      </c>
    </row>
    <row r="415" spans="1:40" ht="15" outlineLevel="1">
      <c r="B415" s="294" t="s">
        <v>259</v>
      </c>
      <c r="C415" s="291" t="s">
        <v>163</v>
      </c>
      <c r="D415" s="295">
        <v>5417.8755899900007</v>
      </c>
      <c r="E415" s="295">
        <v>5417.8755899900007</v>
      </c>
      <c r="F415" s="295">
        <v>5417.8755899900007</v>
      </c>
      <c r="G415" s="295">
        <v>5417.8755899900007</v>
      </c>
      <c r="H415" s="295">
        <v>5417.8755899900007</v>
      </c>
      <c r="I415" s="295">
        <v>5417.8755899900007</v>
      </c>
      <c r="J415" s="295">
        <v>5417.8755899900007</v>
      </c>
      <c r="K415" s="295">
        <v>5417.8755899900007</v>
      </c>
      <c r="L415" s="295">
        <v>5417.8755899900007</v>
      </c>
      <c r="M415" s="295">
        <v>5417.8755899900007</v>
      </c>
      <c r="N415" s="468"/>
      <c r="O415" s="295">
        <v>2.97865782</v>
      </c>
      <c r="P415" s="295">
        <v>2.97865782</v>
      </c>
      <c r="Q415" s="295">
        <v>2.97865782</v>
      </c>
      <c r="R415" s="295">
        <v>2.97865782</v>
      </c>
      <c r="S415" s="295">
        <v>2.97865782</v>
      </c>
      <c r="T415" s="295">
        <v>2.97865782</v>
      </c>
      <c r="U415" s="295">
        <v>2.97865782</v>
      </c>
      <c r="V415" s="295">
        <v>2.97865782</v>
      </c>
      <c r="W415" s="295">
        <v>2.97865782</v>
      </c>
      <c r="X415" s="295">
        <v>2.97865782</v>
      </c>
      <c r="Y415" s="411">
        <f>Y414</f>
        <v>1</v>
      </c>
      <c r="Z415" s="411">
        <f>Z414</f>
        <v>0</v>
      </c>
      <c r="AA415" s="411">
        <f t="shared" ref="AA415:AB415" si="230">AA414</f>
        <v>0</v>
      </c>
      <c r="AB415" s="411">
        <f t="shared" si="230"/>
        <v>0</v>
      </c>
      <c r="AC415" s="411">
        <f t="shared" ref="AC415:AL415" si="231">AC414</f>
        <v>0</v>
      </c>
      <c r="AD415" s="411">
        <f t="shared" si="231"/>
        <v>0</v>
      </c>
      <c r="AE415" s="411">
        <f t="shared" si="231"/>
        <v>0</v>
      </c>
      <c r="AF415" s="411">
        <f t="shared" si="231"/>
        <v>0</v>
      </c>
      <c r="AG415" s="411">
        <f t="shared" si="231"/>
        <v>0</v>
      </c>
      <c r="AH415" s="411">
        <f t="shared" si="231"/>
        <v>0</v>
      </c>
      <c r="AI415" s="411">
        <f t="shared" si="231"/>
        <v>0</v>
      </c>
      <c r="AJ415" s="411">
        <f t="shared" si="231"/>
        <v>0</v>
      </c>
      <c r="AK415" s="411">
        <f t="shared" si="231"/>
        <v>0</v>
      </c>
      <c r="AL415" s="411">
        <f t="shared" si="231"/>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6">
        <v>4</v>
      </c>
      <c r="B417" s="294" t="s">
        <v>4</v>
      </c>
      <c r="C417" s="291" t="s">
        <v>25</v>
      </c>
      <c r="D417" s="295">
        <v>77844.600590000002</v>
      </c>
      <c r="E417" s="295">
        <v>72548.348549999995</v>
      </c>
      <c r="F417" s="295">
        <v>69968.063429999995</v>
      </c>
      <c r="G417" s="295">
        <v>69968.063429999995</v>
      </c>
      <c r="H417" s="295">
        <v>69968.063429999995</v>
      </c>
      <c r="I417" s="295">
        <v>69968.063429999995</v>
      </c>
      <c r="J417" s="295">
        <v>69968.063429999995</v>
      </c>
      <c r="K417" s="295">
        <v>69842.810280000005</v>
      </c>
      <c r="L417" s="295">
        <v>69842.810280000005</v>
      </c>
      <c r="M417" s="295">
        <v>60103.51107</v>
      </c>
      <c r="N417" s="291"/>
      <c r="O417" s="295">
        <v>6.2230058579999996</v>
      </c>
      <c r="P417" s="295">
        <v>5.8153176039999996</v>
      </c>
      <c r="Q417" s="295">
        <v>5.61956845</v>
      </c>
      <c r="R417" s="295">
        <v>5.61956845</v>
      </c>
      <c r="S417" s="295">
        <v>5.61956845</v>
      </c>
      <c r="T417" s="295">
        <v>5.61956845</v>
      </c>
      <c r="U417" s="295">
        <v>5.61956845</v>
      </c>
      <c r="V417" s="295">
        <v>5.6052701459999996</v>
      </c>
      <c r="W417" s="295">
        <v>5.6052701459999996</v>
      </c>
      <c r="X417" s="295">
        <v>4.9938632470000002</v>
      </c>
      <c r="Y417" s="470">
        <v>1</v>
      </c>
      <c r="Z417" s="410"/>
      <c r="AA417" s="410"/>
      <c r="AB417" s="410"/>
      <c r="AC417" s="410"/>
      <c r="AD417" s="410"/>
      <c r="AE417" s="410"/>
      <c r="AF417" s="410"/>
      <c r="AG417" s="410"/>
      <c r="AH417" s="410"/>
      <c r="AI417" s="410"/>
      <c r="AJ417" s="410"/>
      <c r="AK417" s="410"/>
      <c r="AL417" s="410"/>
      <c r="AM417" s="296">
        <f>SUM(Y417:AL417)</f>
        <v>1</v>
      </c>
    </row>
    <row r="418" spans="1:39" ht="15" outlineLevel="1">
      <c r="B418" s="294" t="s">
        <v>259</v>
      </c>
      <c r="C418" s="291" t="s">
        <v>163</v>
      </c>
      <c r="D418" s="295">
        <v>60</v>
      </c>
      <c r="E418" s="295">
        <v>57</v>
      </c>
      <c r="F418" s="295">
        <v>49</v>
      </c>
      <c r="G418" s="295">
        <v>49</v>
      </c>
      <c r="H418" s="295">
        <v>49</v>
      </c>
      <c r="I418" s="295">
        <v>49</v>
      </c>
      <c r="J418" s="295">
        <v>49</v>
      </c>
      <c r="K418" s="295">
        <v>41</v>
      </c>
      <c r="L418" s="295">
        <v>41</v>
      </c>
      <c r="M418" s="295">
        <v>39</v>
      </c>
      <c r="N418" s="468"/>
      <c r="O418" s="295">
        <v>4.0000000000000001E-3</v>
      </c>
      <c r="P418" s="295">
        <v>4.0000000000000001E-3</v>
      </c>
      <c r="Q418" s="295">
        <v>4.0000000000000001E-3</v>
      </c>
      <c r="R418" s="295">
        <v>4.0000000000000001E-3</v>
      </c>
      <c r="S418" s="295">
        <v>4.0000000000000001E-3</v>
      </c>
      <c r="T418" s="295">
        <v>4.0000000000000001E-3</v>
      </c>
      <c r="U418" s="295">
        <v>4.0000000000000001E-3</v>
      </c>
      <c r="V418" s="295">
        <v>3.0000000000000001E-3</v>
      </c>
      <c r="W418" s="295">
        <v>3.0000000000000001E-3</v>
      </c>
      <c r="X418" s="295">
        <v>2E-3</v>
      </c>
      <c r="Y418" s="411">
        <f>Y417</f>
        <v>1</v>
      </c>
      <c r="Z418" s="411">
        <f>Z417</f>
        <v>0</v>
      </c>
      <c r="AA418" s="411">
        <f t="shared" ref="AA418:AB418" si="232">AA417</f>
        <v>0</v>
      </c>
      <c r="AB418" s="411">
        <f t="shared" si="232"/>
        <v>0</v>
      </c>
      <c r="AC418" s="411">
        <f t="shared" ref="AC418:AL418" si="233">AC417</f>
        <v>0</v>
      </c>
      <c r="AD418" s="411">
        <f t="shared" si="233"/>
        <v>0</v>
      </c>
      <c r="AE418" s="411">
        <f t="shared" si="233"/>
        <v>0</v>
      </c>
      <c r="AF418" s="411">
        <f t="shared" si="233"/>
        <v>0</v>
      </c>
      <c r="AG418" s="411">
        <f t="shared" si="233"/>
        <v>0</v>
      </c>
      <c r="AH418" s="411">
        <f t="shared" si="233"/>
        <v>0</v>
      </c>
      <c r="AI418" s="411">
        <f t="shared" si="233"/>
        <v>0</v>
      </c>
      <c r="AJ418" s="411">
        <f t="shared" si="233"/>
        <v>0</v>
      </c>
      <c r="AK418" s="411">
        <f t="shared" si="233"/>
        <v>0</v>
      </c>
      <c r="AL418" s="411">
        <f t="shared" si="233"/>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6">
        <v>5</v>
      </c>
      <c r="B420" s="294" t="s">
        <v>5</v>
      </c>
      <c r="C420" s="291" t="s">
        <v>25</v>
      </c>
      <c r="D420" s="295">
        <v>313202.77230000001</v>
      </c>
      <c r="E420" s="295">
        <v>271700.09649999999</v>
      </c>
      <c r="F420" s="295">
        <v>250071.19990000001</v>
      </c>
      <c r="G420" s="295">
        <v>250071.19990000001</v>
      </c>
      <c r="H420" s="295">
        <v>250071.19990000001</v>
      </c>
      <c r="I420" s="295">
        <v>250071.19990000001</v>
      </c>
      <c r="J420" s="295">
        <v>250071.19990000001</v>
      </c>
      <c r="K420" s="295">
        <v>249962.87280000001</v>
      </c>
      <c r="L420" s="295">
        <v>249962.87280000001</v>
      </c>
      <c r="M420" s="295">
        <v>232479.35879999999</v>
      </c>
      <c r="N420" s="291"/>
      <c r="O420" s="295">
        <v>20.49764777</v>
      </c>
      <c r="P420" s="295">
        <v>17.892221880000001</v>
      </c>
      <c r="Q420" s="295">
        <v>16.534418169999999</v>
      </c>
      <c r="R420" s="295">
        <v>16.534418169999999</v>
      </c>
      <c r="S420" s="295">
        <v>16.534418169999999</v>
      </c>
      <c r="T420" s="295">
        <v>16.534418169999999</v>
      </c>
      <c r="U420" s="295">
        <v>16.534418169999999</v>
      </c>
      <c r="V420" s="295">
        <v>16.522052070000001</v>
      </c>
      <c r="W420" s="295">
        <v>16.522052070000001</v>
      </c>
      <c r="X420" s="295">
        <v>15.42448428</v>
      </c>
      <c r="Y420" s="470">
        <v>1</v>
      </c>
      <c r="Z420" s="410"/>
      <c r="AA420" s="410"/>
      <c r="AB420" s="410"/>
      <c r="AC420" s="410"/>
      <c r="AD420" s="410"/>
      <c r="AE420" s="410"/>
      <c r="AF420" s="410"/>
      <c r="AG420" s="410"/>
      <c r="AH420" s="410"/>
      <c r="AI420" s="410"/>
      <c r="AJ420" s="410"/>
      <c r="AK420" s="410"/>
      <c r="AL420" s="410"/>
      <c r="AM420" s="296">
        <f>SUM(Y420:AL420)</f>
        <v>1</v>
      </c>
    </row>
    <row r="421" spans="1:39" ht="15" outlineLevel="1">
      <c r="B421" s="294" t="s">
        <v>259</v>
      </c>
      <c r="C421" s="291" t="s">
        <v>163</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1</v>
      </c>
      <c r="Z421" s="411">
        <f>Z420</f>
        <v>0</v>
      </c>
      <c r="AA421" s="411">
        <f t="shared" ref="AA421:AB421" si="234">AA420</f>
        <v>0</v>
      </c>
      <c r="AB421" s="411">
        <f t="shared" si="234"/>
        <v>0</v>
      </c>
      <c r="AC421" s="411">
        <f t="shared" ref="AC421:AL421" si="235">AC420</f>
        <v>0</v>
      </c>
      <c r="AD421" s="411">
        <f t="shared" si="235"/>
        <v>0</v>
      </c>
      <c r="AE421" s="411">
        <f t="shared" si="235"/>
        <v>0</v>
      </c>
      <c r="AF421" s="411">
        <f t="shared" si="235"/>
        <v>0</v>
      </c>
      <c r="AG421" s="411">
        <f t="shared" si="235"/>
        <v>0</v>
      </c>
      <c r="AH421" s="411">
        <f t="shared" si="235"/>
        <v>0</v>
      </c>
      <c r="AI421" s="411">
        <f t="shared" si="235"/>
        <v>0</v>
      </c>
      <c r="AJ421" s="411">
        <f t="shared" si="235"/>
        <v>0</v>
      </c>
      <c r="AK421" s="411">
        <f t="shared" si="235"/>
        <v>0</v>
      </c>
      <c r="AL421" s="411">
        <f t="shared" si="235"/>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6">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70">
        <v>1</v>
      </c>
      <c r="Z423" s="410"/>
      <c r="AA423" s="410"/>
      <c r="AB423" s="410"/>
      <c r="AC423" s="410"/>
      <c r="AD423" s="410"/>
      <c r="AE423" s="410"/>
      <c r="AF423" s="410"/>
      <c r="AG423" s="410"/>
      <c r="AH423" s="410"/>
      <c r="AI423" s="410"/>
      <c r="AJ423" s="410"/>
      <c r="AK423" s="410"/>
      <c r="AL423" s="410"/>
      <c r="AM423" s="296">
        <f>SUM(Y423:AL423)</f>
        <v>1</v>
      </c>
    </row>
    <row r="424" spans="1:39" ht="15" outlineLevel="1">
      <c r="B424" s="294" t="s">
        <v>259</v>
      </c>
      <c r="C424" s="291" t="s">
        <v>163</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1</v>
      </c>
      <c r="Z424" s="411">
        <f>Z423</f>
        <v>0</v>
      </c>
      <c r="AA424" s="411">
        <f t="shared" ref="AA424:AB424" si="236">AA423</f>
        <v>0</v>
      </c>
      <c r="AB424" s="411">
        <f t="shared" si="236"/>
        <v>0</v>
      </c>
      <c r="AC424" s="411">
        <f t="shared" ref="AC424:AL424" si="237">AC423</f>
        <v>0</v>
      </c>
      <c r="AD424" s="411">
        <f t="shared" si="237"/>
        <v>0</v>
      </c>
      <c r="AE424" s="411">
        <f t="shared" si="237"/>
        <v>0</v>
      </c>
      <c r="AF424" s="411">
        <f t="shared" si="237"/>
        <v>0</v>
      </c>
      <c r="AG424" s="411">
        <f t="shared" si="237"/>
        <v>0</v>
      </c>
      <c r="AH424" s="411">
        <f t="shared" si="237"/>
        <v>0</v>
      </c>
      <c r="AI424" s="411">
        <f t="shared" si="237"/>
        <v>0</v>
      </c>
      <c r="AJ424" s="411">
        <f t="shared" si="237"/>
        <v>0</v>
      </c>
      <c r="AK424" s="411">
        <f t="shared" si="237"/>
        <v>0</v>
      </c>
      <c r="AL424" s="411">
        <f t="shared" si="237"/>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6">
        <v>7</v>
      </c>
      <c r="B426" s="294" t="s">
        <v>42</v>
      </c>
      <c r="C426" s="291" t="s">
        <v>25</v>
      </c>
      <c r="D426" s="295">
        <v>0</v>
      </c>
      <c r="E426" s="295">
        <v>0</v>
      </c>
      <c r="F426" s="295">
        <v>0</v>
      </c>
      <c r="G426" s="295">
        <v>0</v>
      </c>
      <c r="H426" s="295">
        <v>0</v>
      </c>
      <c r="I426" s="295">
        <v>0</v>
      </c>
      <c r="J426" s="295">
        <v>0</v>
      </c>
      <c r="K426" s="295">
        <v>0</v>
      </c>
      <c r="L426" s="295">
        <v>0</v>
      </c>
      <c r="M426" s="295">
        <v>0</v>
      </c>
      <c r="N426" s="291"/>
      <c r="O426" s="295">
        <v>5.1150419999999999</v>
      </c>
      <c r="P426" s="295"/>
      <c r="Q426" s="295"/>
      <c r="R426" s="295"/>
      <c r="S426" s="295"/>
      <c r="T426" s="295"/>
      <c r="U426" s="295"/>
      <c r="V426" s="295"/>
      <c r="W426" s="295"/>
      <c r="X426" s="295"/>
      <c r="Y426" s="470">
        <v>1</v>
      </c>
      <c r="Z426" s="410"/>
      <c r="AA426" s="410"/>
      <c r="AB426" s="410"/>
      <c r="AC426" s="410"/>
      <c r="AD426" s="410"/>
      <c r="AE426" s="410"/>
      <c r="AF426" s="410"/>
      <c r="AG426" s="410"/>
      <c r="AH426" s="410"/>
      <c r="AI426" s="410"/>
      <c r="AJ426" s="410"/>
      <c r="AK426" s="410"/>
      <c r="AL426" s="410"/>
      <c r="AM426" s="296">
        <f>SUM(Y426:AL426)</f>
        <v>1</v>
      </c>
    </row>
    <row r="427" spans="1:39" ht="15" outlineLevel="1">
      <c r="B427" s="294" t="s">
        <v>259</v>
      </c>
      <c r="C427" s="291" t="s">
        <v>163</v>
      </c>
      <c r="D427" s="295">
        <v>0</v>
      </c>
      <c r="E427" s="295">
        <v>0</v>
      </c>
      <c r="F427" s="295">
        <v>0</v>
      </c>
      <c r="G427" s="295">
        <v>0</v>
      </c>
      <c r="H427" s="295">
        <v>0</v>
      </c>
      <c r="I427" s="295">
        <v>0</v>
      </c>
      <c r="J427" s="295">
        <v>0</v>
      </c>
      <c r="K427" s="295">
        <v>0</v>
      </c>
      <c r="L427" s="295">
        <v>0</v>
      </c>
      <c r="M427" s="295">
        <v>0</v>
      </c>
      <c r="N427" s="291"/>
      <c r="O427" s="295">
        <f>3.653601+23.74841+17.90265+4.018961+5.480402</f>
        <v>54.804023999999998</v>
      </c>
      <c r="P427" s="295"/>
      <c r="Q427" s="295"/>
      <c r="R427" s="295"/>
      <c r="S427" s="295"/>
      <c r="T427" s="295"/>
      <c r="U427" s="295"/>
      <c r="V427" s="295"/>
      <c r="W427" s="295"/>
      <c r="X427" s="295"/>
      <c r="Y427" s="411">
        <f>Y426</f>
        <v>1</v>
      </c>
      <c r="Z427" s="411">
        <f>Z426</f>
        <v>0</v>
      </c>
      <c r="AA427" s="411">
        <f t="shared" ref="AA427:AB427" si="238">AA426</f>
        <v>0</v>
      </c>
      <c r="AB427" s="411">
        <f t="shared" si="238"/>
        <v>0</v>
      </c>
      <c r="AC427" s="411">
        <f t="shared" ref="AC427:AL427" si="239">AC426</f>
        <v>0</v>
      </c>
      <c r="AD427" s="411">
        <f t="shared" si="239"/>
        <v>0</v>
      </c>
      <c r="AE427" s="411">
        <f t="shared" si="239"/>
        <v>0</v>
      </c>
      <c r="AF427" s="411">
        <f t="shared" si="239"/>
        <v>0</v>
      </c>
      <c r="AG427" s="411">
        <f t="shared" si="239"/>
        <v>0</v>
      </c>
      <c r="AH427" s="411">
        <f t="shared" si="239"/>
        <v>0</v>
      </c>
      <c r="AI427" s="411">
        <f t="shared" si="239"/>
        <v>0</v>
      </c>
      <c r="AJ427" s="411">
        <f t="shared" si="239"/>
        <v>0</v>
      </c>
      <c r="AK427" s="411">
        <f t="shared" si="239"/>
        <v>0</v>
      </c>
      <c r="AL427" s="411">
        <f t="shared" si="239"/>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6">
        <v>8</v>
      </c>
      <c r="B429" s="294" t="s">
        <v>485</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70">
        <v>1</v>
      </c>
      <c r="Z429" s="410"/>
      <c r="AA429" s="410"/>
      <c r="AB429" s="410"/>
      <c r="AC429" s="410"/>
      <c r="AD429" s="410"/>
      <c r="AE429" s="410"/>
      <c r="AF429" s="410"/>
      <c r="AG429" s="410"/>
      <c r="AH429" s="410"/>
      <c r="AI429" s="410"/>
      <c r="AJ429" s="410"/>
      <c r="AK429" s="410"/>
      <c r="AL429" s="410"/>
      <c r="AM429" s="296">
        <f>SUM(Y429:AL429)</f>
        <v>1</v>
      </c>
    </row>
    <row r="430" spans="1:39" s="283" customFormat="1" ht="15" outlineLevel="1">
      <c r="A430" s="506"/>
      <c r="B430" s="294" t="s">
        <v>259</v>
      </c>
      <c r="C430" s="291" t="s">
        <v>163</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1</v>
      </c>
      <c r="Z430" s="411">
        <f>Z429</f>
        <v>0</v>
      </c>
      <c r="AA430" s="411">
        <f t="shared" ref="AA430:AB430" si="240">AA429</f>
        <v>0</v>
      </c>
      <c r="AB430" s="411">
        <f t="shared" si="240"/>
        <v>0</v>
      </c>
      <c r="AC430" s="411">
        <f t="shared" ref="AC430:AL430" si="241">AC429</f>
        <v>0</v>
      </c>
      <c r="AD430" s="411">
        <f t="shared" si="241"/>
        <v>0</v>
      </c>
      <c r="AE430" s="411">
        <f t="shared" si="241"/>
        <v>0</v>
      </c>
      <c r="AF430" s="411">
        <f t="shared" si="241"/>
        <v>0</v>
      </c>
      <c r="AG430" s="411">
        <f t="shared" si="241"/>
        <v>0</v>
      </c>
      <c r="AH430" s="411">
        <f t="shared" si="241"/>
        <v>0</v>
      </c>
      <c r="AI430" s="411">
        <f t="shared" si="241"/>
        <v>0</v>
      </c>
      <c r="AJ430" s="411">
        <f t="shared" si="241"/>
        <v>0</v>
      </c>
      <c r="AK430" s="411">
        <f t="shared" si="241"/>
        <v>0</v>
      </c>
      <c r="AL430" s="411">
        <f t="shared" si="241"/>
        <v>0</v>
      </c>
      <c r="AM430" s="297"/>
    </row>
    <row r="431" spans="1:39" s="283" customFormat="1" ht="15" outlineLevel="1">
      <c r="A431" s="506"/>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6">
        <v>9</v>
      </c>
      <c r="B432" s="294" t="s">
        <v>7</v>
      </c>
      <c r="C432" s="291" t="s">
        <v>25</v>
      </c>
      <c r="D432" s="295"/>
      <c r="E432" s="295"/>
      <c r="F432" s="295"/>
      <c r="G432" s="295"/>
      <c r="H432" s="295"/>
      <c r="I432" s="295"/>
      <c r="J432" s="295"/>
      <c r="K432" s="295"/>
      <c r="L432" s="295"/>
      <c r="M432" s="295"/>
      <c r="N432" s="291"/>
      <c r="O432" s="295"/>
      <c r="P432" s="295"/>
      <c r="Q432" s="295"/>
      <c r="R432" s="295"/>
      <c r="S432" s="295"/>
      <c r="T432" s="295"/>
      <c r="U432" s="295"/>
      <c r="V432" s="295"/>
      <c r="W432" s="295"/>
      <c r="X432" s="295"/>
      <c r="Y432" s="470">
        <v>1</v>
      </c>
      <c r="Z432" s="410"/>
      <c r="AA432" s="410"/>
      <c r="AB432" s="410"/>
      <c r="AC432" s="410"/>
      <c r="AD432" s="410"/>
      <c r="AE432" s="410"/>
      <c r="AF432" s="410"/>
      <c r="AG432" s="410"/>
      <c r="AH432" s="410"/>
      <c r="AI432" s="410"/>
      <c r="AJ432" s="410"/>
      <c r="AK432" s="410"/>
      <c r="AL432" s="410"/>
      <c r="AM432" s="296">
        <f>SUM(Y432:AL432)</f>
        <v>1</v>
      </c>
    </row>
    <row r="433" spans="1:39" ht="15" outlineLevel="1">
      <c r="B433" s="294" t="s">
        <v>259</v>
      </c>
      <c r="C433" s="291" t="s">
        <v>163</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1</v>
      </c>
      <c r="Z433" s="411">
        <f>Z432</f>
        <v>0</v>
      </c>
      <c r="AA433" s="411">
        <f t="shared" ref="AA433:AB433" si="242">AA432</f>
        <v>0</v>
      </c>
      <c r="AB433" s="411">
        <f t="shared" si="242"/>
        <v>0</v>
      </c>
      <c r="AC433" s="411">
        <f t="shared" ref="AC433:AL433" si="243">AC432</f>
        <v>0</v>
      </c>
      <c r="AD433" s="411">
        <f t="shared" si="243"/>
        <v>0</v>
      </c>
      <c r="AE433" s="411">
        <f t="shared" si="243"/>
        <v>0</v>
      </c>
      <c r="AF433" s="411">
        <f t="shared" si="243"/>
        <v>0</v>
      </c>
      <c r="AG433" s="411">
        <f t="shared" si="243"/>
        <v>0</v>
      </c>
      <c r="AH433" s="411">
        <f t="shared" si="243"/>
        <v>0</v>
      </c>
      <c r="AI433" s="411">
        <f t="shared" si="243"/>
        <v>0</v>
      </c>
      <c r="AJ433" s="411">
        <f t="shared" si="243"/>
        <v>0</v>
      </c>
      <c r="AK433" s="411">
        <f t="shared" si="243"/>
        <v>0</v>
      </c>
      <c r="AL433" s="411">
        <f t="shared" si="243"/>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75" outlineLevel="1">
      <c r="A435" s="507"/>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6">
        <v>10</v>
      </c>
      <c r="B436" s="310" t="s">
        <v>22</v>
      </c>
      <c r="C436" s="291" t="s">
        <v>25</v>
      </c>
      <c r="D436" s="295">
        <v>1563043.6529999999</v>
      </c>
      <c r="E436" s="295">
        <v>1563043.6529999999</v>
      </c>
      <c r="F436" s="295">
        <v>1563043.6529999999</v>
      </c>
      <c r="G436" s="295">
        <v>1455535.378</v>
      </c>
      <c r="H436" s="295">
        <v>1455535.378</v>
      </c>
      <c r="I436" s="295">
        <v>1455535.378</v>
      </c>
      <c r="J436" s="295">
        <v>1385650.206</v>
      </c>
      <c r="K436" s="295">
        <v>1385650.206</v>
      </c>
      <c r="L436" s="295">
        <v>1360529.132</v>
      </c>
      <c r="M436" s="295">
        <v>1059315.4240000001</v>
      </c>
      <c r="N436" s="295">
        <v>12</v>
      </c>
      <c r="O436" s="295">
        <v>273.49191450000001</v>
      </c>
      <c r="P436" s="295">
        <v>273.49191450000001</v>
      </c>
      <c r="Q436" s="295">
        <v>273.49191450000001</v>
      </c>
      <c r="R436" s="295">
        <v>242.7417868</v>
      </c>
      <c r="S436" s="295">
        <v>242.7417868</v>
      </c>
      <c r="T436" s="295">
        <v>242.7417868</v>
      </c>
      <c r="U436" s="295">
        <v>230.74869799999999</v>
      </c>
      <c r="V436" s="295">
        <v>230.74869799999999</v>
      </c>
      <c r="W436" s="295">
        <v>226.36587</v>
      </c>
      <c r="X436" s="295">
        <v>175.55732159999999</v>
      </c>
      <c r="Y436" s="415"/>
      <c r="Z436" s="415">
        <v>0.3</v>
      </c>
      <c r="AA436" s="415">
        <v>0.67600000000000005</v>
      </c>
      <c r="AB436" s="415">
        <v>2.4E-2</v>
      </c>
      <c r="AC436" s="415"/>
      <c r="AD436" s="415"/>
      <c r="AE436" s="415"/>
      <c r="AF436" s="415"/>
      <c r="AG436" s="415"/>
      <c r="AH436" s="415"/>
      <c r="AI436" s="415"/>
      <c r="AJ436" s="415"/>
      <c r="AK436" s="415"/>
      <c r="AL436" s="415"/>
      <c r="AM436" s="296">
        <f>SUM(Y436:AL436)</f>
        <v>1</v>
      </c>
    </row>
    <row r="437" spans="1:39" ht="15" outlineLevel="1">
      <c r="B437" s="294" t="s">
        <v>259</v>
      </c>
      <c r="C437" s="291" t="s">
        <v>163</v>
      </c>
      <c r="D437" s="295">
        <f>34632+489124.1159</f>
        <v>523756.11589999998</v>
      </c>
      <c r="E437" s="295">
        <f>34632+489124.1159</f>
        <v>523756.11589999998</v>
      </c>
      <c r="F437" s="295">
        <f>34632+489124.1159</f>
        <v>523756.11589999998</v>
      </c>
      <c r="G437" s="295">
        <f>34632+466772.0754</f>
        <v>501404.07539999997</v>
      </c>
      <c r="H437" s="295">
        <f>34632+369122.6439</f>
        <v>403754.64390000002</v>
      </c>
      <c r="I437" s="295">
        <f>34632+369122.6439</f>
        <v>403754.64390000002</v>
      </c>
      <c r="J437" s="295">
        <f>34632+369122.6439</f>
        <v>403754.64390000002</v>
      </c>
      <c r="K437" s="295">
        <f>34632+336553.4335</f>
        <v>371185.43349999998</v>
      </c>
      <c r="L437" s="295">
        <f>34632+332702.9505</f>
        <v>367334.95049999998</v>
      </c>
      <c r="M437" s="295">
        <f>34632+325967.0582</f>
        <v>360599.05820000003</v>
      </c>
      <c r="N437" s="295">
        <f>N436</f>
        <v>12</v>
      </c>
      <c r="O437" s="295">
        <v>108.24581670000001</v>
      </c>
      <c r="P437" s="295">
        <v>108.24581670000001</v>
      </c>
      <c r="Q437" s="295">
        <v>108.24581670000001</v>
      </c>
      <c r="R437" s="295">
        <v>101.88144579999999</v>
      </c>
      <c r="S437" s="295">
        <v>73.884939919999994</v>
      </c>
      <c r="T437" s="295">
        <v>73.884939919999994</v>
      </c>
      <c r="U437" s="295">
        <v>73.884939919999994</v>
      </c>
      <c r="V437" s="295">
        <v>64.6114003</v>
      </c>
      <c r="W437" s="295">
        <v>62.112064439999997</v>
      </c>
      <c r="X437" s="295">
        <v>59.049701409999997</v>
      </c>
      <c r="Y437" s="411">
        <f>Y436</f>
        <v>0</v>
      </c>
      <c r="Z437" s="411">
        <f>Z436</f>
        <v>0.3</v>
      </c>
      <c r="AA437" s="411">
        <f t="shared" ref="AA437:AB437" si="244">AA436</f>
        <v>0.67600000000000005</v>
      </c>
      <c r="AB437" s="411">
        <f t="shared" si="244"/>
        <v>2.4E-2</v>
      </c>
      <c r="AC437" s="411">
        <f t="shared" ref="AC437:AL437" si="245">AC436</f>
        <v>0</v>
      </c>
      <c r="AD437" s="411">
        <f t="shared" si="245"/>
        <v>0</v>
      </c>
      <c r="AE437" s="411">
        <f t="shared" si="245"/>
        <v>0</v>
      </c>
      <c r="AF437" s="411">
        <f t="shared" si="245"/>
        <v>0</v>
      </c>
      <c r="AG437" s="411">
        <f t="shared" si="245"/>
        <v>0</v>
      </c>
      <c r="AH437" s="411">
        <f t="shared" si="245"/>
        <v>0</v>
      </c>
      <c r="AI437" s="411">
        <f t="shared" si="245"/>
        <v>0</v>
      </c>
      <c r="AJ437" s="411">
        <f t="shared" si="245"/>
        <v>0</v>
      </c>
      <c r="AK437" s="411">
        <f t="shared" si="245"/>
        <v>0</v>
      </c>
      <c r="AL437" s="411">
        <f t="shared" si="245"/>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6">
        <v>11</v>
      </c>
      <c r="B439" s="314" t="s">
        <v>21</v>
      </c>
      <c r="C439" s="291" t="s">
        <v>25</v>
      </c>
      <c r="D439" s="295">
        <v>391035.07980000001</v>
      </c>
      <c r="E439" s="295">
        <v>390545.07740000001</v>
      </c>
      <c r="F439" s="295">
        <v>329162.71289999998</v>
      </c>
      <c r="G439" s="295">
        <v>236598.79199999999</v>
      </c>
      <c r="H439" s="295">
        <v>236598.79199999999</v>
      </c>
      <c r="I439" s="295">
        <v>236598.79199999999</v>
      </c>
      <c r="J439" s="295">
        <v>236598.79199999999</v>
      </c>
      <c r="K439" s="295">
        <v>236598.79199999999</v>
      </c>
      <c r="L439" s="295">
        <v>236598.79199999999</v>
      </c>
      <c r="M439" s="295">
        <v>236598.79199999999</v>
      </c>
      <c r="N439" s="295">
        <v>12</v>
      </c>
      <c r="O439" s="295">
        <v>105.5213704</v>
      </c>
      <c r="P439" s="295">
        <v>105.38451809999999</v>
      </c>
      <c r="Q439" s="295">
        <v>89.830802030000001</v>
      </c>
      <c r="R439" s="295">
        <v>61.519402020000001</v>
      </c>
      <c r="S439" s="295">
        <v>61.519402020000001</v>
      </c>
      <c r="T439" s="295">
        <v>61.519402020000001</v>
      </c>
      <c r="U439" s="295">
        <v>61.519402020000001</v>
      </c>
      <c r="V439" s="295">
        <v>61.519402020000001</v>
      </c>
      <c r="W439" s="295">
        <v>61.519402020000001</v>
      </c>
      <c r="X439" s="295">
        <v>61.519402020000001</v>
      </c>
      <c r="Y439" s="415"/>
      <c r="Z439" s="415">
        <v>1</v>
      </c>
      <c r="AA439" s="415"/>
      <c r="AB439" s="415"/>
      <c r="AC439" s="415"/>
      <c r="AD439" s="415"/>
      <c r="AE439" s="415"/>
      <c r="AF439" s="415"/>
      <c r="AG439" s="415"/>
      <c r="AH439" s="415"/>
      <c r="AI439" s="415"/>
      <c r="AJ439" s="415"/>
      <c r="AK439" s="415"/>
      <c r="AL439" s="415"/>
      <c r="AM439" s="296">
        <f>SUM(Y439:AL439)</f>
        <v>1</v>
      </c>
    </row>
    <row r="440" spans="1:39" ht="15" outlineLevel="1">
      <c r="B440" s="294" t="s">
        <v>259</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Z439</f>
        <v>1</v>
      </c>
      <c r="AA440" s="411">
        <f t="shared" ref="AA440:AB440" si="246">AA439</f>
        <v>0</v>
      </c>
      <c r="AB440" s="411">
        <f t="shared" si="246"/>
        <v>0</v>
      </c>
      <c r="AC440" s="411">
        <f t="shared" ref="AC440:AL440" si="247">AC439</f>
        <v>0</v>
      </c>
      <c r="AD440" s="411">
        <f t="shared" si="247"/>
        <v>0</v>
      </c>
      <c r="AE440" s="411">
        <f t="shared" si="247"/>
        <v>0</v>
      </c>
      <c r="AF440" s="411">
        <f t="shared" si="247"/>
        <v>0</v>
      </c>
      <c r="AG440" s="411">
        <f t="shared" si="247"/>
        <v>0</v>
      </c>
      <c r="AH440" s="411">
        <f t="shared" si="247"/>
        <v>0</v>
      </c>
      <c r="AI440" s="411">
        <f t="shared" si="247"/>
        <v>0</v>
      </c>
      <c r="AJ440" s="411">
        <f t="shared" si="247"/>
        <v>0</v>
      </c>
      <c r="AK440" s="411">
        <f t="shared" si="247"/>
        <v>0</v>
      </c>
      <c r="AL440" s="411">
        <f t="shared" si="247"/>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6">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259</v>
      </c>
      <c r="C443" s="291" t="s">
        <v>163</v>
      </c>
      <c r="D443" s="295"/>
      <c r="E443" s="295"/>
      <c r="F443" s="295"/>
      <c r="G443" s="295"/>
      <c r="H443" s="295"/>
      <c r="I443" s="295"/>
      <c r="J443" s="295"/>
      <c r="K443" s="295"/>
      <c r="L443" s="295"/>
      <c r="M443" s="295"/>
      <c r="N443" s="295">
        <f>N442</f>
        <v>3</v>
      </c>
      <c r="O443" s="295"/>
      <c r="P443" s="295"/>
      <c r="Q443" s="295"/>
      <c r="R443" s="295"/>
      <c r="S443" s="295"/>
      <c r="T443" s="295"/>
      <c r="U443" s="295"/>
      <c r="V443" s="295"/>
      <c r="W443" s="295"/>
      <c r="X443" s="295"/>
      <c r="Y443" s="411">
        <f>Y442</f>
        <v>0</v>
      </c>
      <c r="Z443" s="411">
        <f>Z442</f>
        <v>0</v>
      </c>
      <c r="AA443" s="411">
        <f>AA442</f>
        <v>0</v>
      </c>
      <c r="AB443" s="411">
        <f t="shared" ref="AB443" si="248">AB442</f>
        <v>0</v>
      </c>
      <c r="AC443" s="411">
        <f t="shared" ref="AC443:AL443" si="249">AC442</f>
        <v>0</v>
      </c>
      <c r="AD443" s="411">
        <f t="shared" si="249"/>
        <v>0</v>
      </c>
      <c r="AE443" s="411">
        <f t="shared" si="249"/>
        <v>0</v>
      </c>
      <c r="AF443" s="411">
        <f t="shared" si="249"/>
        <v>0</v>
      </c>
      <c r="AG443" s="411">
        <f t="shared" si="249"/>
        <v>0</v>
      </c>
      <c r="AH443" s="411">
        <f t="shared" si="249"/>
        <v>0</v>
      </c>
      <c r="AI443" s="411">
        <f t="shared" si="249"/>
        <v>0</v>
      </c>
      <c r="AJ443" s="411">
        <f t="shared" si="249"/>
        <v>0</v>
      </c>
      <c r="AK443" s="411">
        <f t="shared" si="249"/>
        <v>0</v>
      </c>
      <c r="AL443" s="411">
        <f t="shared" si="24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6">
        <v>13</v>
      </c>
      <c r="B445" s="314" t="s">
        <v>24</v>
      </c>
      <c r="C445" s="291" t="s">
        <v>25</v>
      </c>
      <c r="D445" s="295">
        <v>813108.19880000001</v>
      </c>
      <c r="E445" s="295">
        <v>813108.19880000001</v>
      </c>
      <c r="F445" s="295">
        <v>813108.19880000001</v>
      </c>
      <c r="G445" s="295">
        <v>813108.19880000001</v>
      </c>
      <c r="H445" s="295">
        <v>813108.19880000001</v>
      </c>
      <c r="I445" s="295">
        <v>813108.19880000001</v>
      </c>
      <c r="J445" s="295">
        <v>813108.19880000001</v>
      </c>
      <c r="K445" s="295">
        <v>813108.19880000001</v>
      </c>
      <c r="L445" s="295">
        <v>792947.21779999998</v>
      </c>
      <c r="M445" s="295">
        <v>792947.21779999998</v>
      </c>
      <c r="N445" s="295">
        <v>12</v>
      </c>
      <c r="O445" s="295">
        <v>212.65906630000001</v>
      </c>
      <c r="P445" s="295">
        <v>212.65906630000001</v>
      </c>
      <c r="Q445" s="295">
        <v>212.65906630000001</v>
      </c>
      <c r="R445" s="295">
        <v>212.65906630000001</v>
      </c>
      <c r="S445" s="295">
        <v>212.65906630000001</v>
      </c>
      <c r="T445" s="295">
        <v>212.65906630000001</v>
      </c>
      <c r="U445" s="295">
        <v>212.65906630000001</v>
      </c>
      <c r="V445" s="295">
        <v>212.65906630000001</v>
      </c>
      <c r="W445" s="295">
        <v>206.55928030000001</v>
      </c>
      <c r="X445" s="295">
        <v>206.55928030000001</v>
      </c>
      <c r="Y445" s="415"/>
      <c r="Z445" s="415">
        <v>2.5000000000000001E-2</v>
      </c>
      <c r="AA445" s="415">
        <v>0.97499999999999998</v>
      </c>
      <c r="AB445" s="415"/>
      <c r="AC445" s="415"/>
      <c r="AD445" s="415"/>
      <c r="AE445" s="415"/>
      <c r="AF445" s="415"/>
      <c r="AG445" s="415"/>
      <c r="AH445" s="415"/>
      <c r="AI445" s="415"/>
      <c r="AJ445" s="415"/>
      <c r="AK445" s="415"/>
      <c r="AL445" s="415"/>
      <c r="AM445" s="296">
        <f>SUM(Y445:AL445)</f>
        <v>1</v>
      </c>
    </row>
    <row r="446" spans="1:39" ht="15" outlineLevel="1">
      <c r="B446" s="294" t="s">
        <v>259</v>
      </c>
      <c r="C446" s="291" t="s">
        <v>163</v>
      </c>
      <c r="D446" s="295">
        <f>1262.70615+3063.371237</f>
        <v>4326.0773869999994</v>
      </c>
      <c r="E446" s="295">
        <f t="shared" ref="E446:M446" si="250">1262.70615+3063.371237</f>
        <v>4326.0773869999994</v>
      </c>
      <c r="F446" s="295">
        <f t="shared" si="250"/>
        <v>4326.0773869999994</v>
      </c>
      <c r="G446" s="295">
        <f t="shared" si="250"/>
        <v>4326.0773869999994</v>
      </c>
      <c r="H446" s="295">
        <f t="shared" si="250"/>
        <v>4326.0773869999994</v>
      </c>
      <c r="I446" s="295">
        <f t="shared" si="250"/>
        <v>4326.0773869999994</v>
      </c>
      <c r="J446" s="295">
        <f t="shared" si="250"/>
        <v>4326.0773869999994</v>
      </c>
      <c r="K446" s="295">
        <f t="shared" si="250"/>
        <v>4326.0773869999994</v>
      </c>
      <c r="L446" s="295">
        <f t="shared" si="250"/>
        <v>4326.0773869999994</v>
      </c>
      <c r="M446" s="295">
        <f t="shared" si="250"/>
        <v>4326.0773869999994</v>
      </c>
      <c r="N446" s="295">
        <f>N445</f>
        <v>12</v>
      </c>
      <c r="O446" s="295">
        <f>0.752760126+1.826223557</f>
        <v>2.5789836830000001</v>
      </c>
      <c r="P446" s="295">
        <f t="shared" ref="P446:X446" si="251">0.752760126+1.826223557</f>
        <v>2.5789836830000001</v>
      </c>
      <c r="Q446" s="295">
        <f t="shared" si="251"/>
        <v>2.5789836830000001</v>
      </c>
      <c r="R446" s="295">
        <f t="shared" si="251"/>
        <v>2.5789836830000001</v>
      </c>
      <c r="S446" s="295">
        <f t="shared" si="251"/>
        <v>2.5789836830000001</v>
      </c>
      <c r="T446" s="295">
        <f t="shared" si="251"/>
        <v>2.5789836830000001</v>
      </c>
      <c r="U446" s="295">
        <f t="shared" si="251"/>
        <v>2.5789836830000001</v>
      </c>
      <c r="V446" s="295">
        <f t="shared" si="251"/>
        <v>2.5789836830000001</v>
      </c>
      <c r="W446" s="295">
        <f t="shared" si="251"/>
        <v>2.5789836830000001</v>
      </c>
      <c r="X446" s="295">
        <f t="shared" si="251"/>
        <v>2.5789836830000001</v>
      </c>
      <c r="Y446" s="411">
        <f>Y445</f>
        <v>0</v>
      </c>
      <c r="Z446" s="411">
        <f>Z445</f>
        <v>2.5000000000000001E-2</v>
      </c>
      <c r="AA446" s="411">
        <f>AA445</f>
        <v>0.97499999999999998</v>
      </c>
      <c r="AB446" s="411">
        <f t="shared" ref="AB446" si="252">AB445</f>
        <v>0</v>
      </c>
      <c r="AC446" s="411">
        <f t="shared" ref="AC446:AL446" si="253">AC445</f>
        <v>0</v>
      </c>
      <c r="AD446" s="411">
        <f t="shared" si="253"/>
        <v>0</v>
      </c>
      <c r="AE446" s="411">
        <f t="shared" si="253"/>
        <v>0</v>
      </c>
      <c r="AF446" s="411">
        <f t="shared" si="253"/>
        <v>0</v>
      </c>
      <c r="AG446" s="411">
        <f t="shared" si="253"/>
        <v>0</v>
      </c>
      <c r="AH446" s="411">
        <f t="shared" si="253"/>
        <v>0</v>
      </c>
      <c r="AI446" s="411">
        <f t="shared" si="253"/>
        <v>0</v>
      </c>
      <c r="AJ446" s="411">
        <f t="shared" si="253"/>
        <v>0</v>
      </c>
      <c r="AK446" s="411">
        <f t="shared" si="253"/>
        <v>0</v>
      </c>
      <c r="AL446" s="411">
        <f t="shared" si="253"/>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6">
        <v>14</v>
      </c>
      <c r="B448" s="314" t="s">
        <v>20</v>
      </c>
      <c r="C448" s="291" t="s">
        <v>25</v>
      </c>
      <c r="D448" s="295">
        <v>130547.1401</v>
      </c>
      <c r="E448" s="295">
        <v>130547.1401</v>
      </c>
      <c r="F448" s="295">
        <v>130547.1401</v>
      </c>
      <c r="G448" s="295">
        <v>130547.1401</v>
      </c>
      <c r="H448" s="295">
        <v>0</v>
      </c>
      <c r="I448" s="295">
        <v>0</v>
      </c>
      <c r="J448" s="295">
        <v>0</v>
      </c>
      <c r="K448" s="295">
        <v>0</v>
      </c>
      <c r="L448" s="295">
        <v>0</v>
      </c>
      <c r="M448" s="295">
        <v>0</v>
      </c>
      <c r="N448" s="295">
        <v>12</v>
      </c>
      <c r="O448" s="295">
        <v>26.73386103</v>
      </c>
      <c r="P448" s="295">
        <v>26.73386103</v>
      </c>
      <c r="Q448" s="295">
        <v>26.73386103</v>
      </c>
      <c r="R448" s="295">
        <v>26.73386103</v>
      </c>
      <c r="S448" s="295">
        <v>0</v>
      </c>
      <c r="T448" s="295">
        <v>0</v>
      </c>
      <c r="U448" s="295">
        <v>0</v>
      </c>
      <c r="V448" s="295">
        <v>0</v>
      </c>
      <c r="W448" s="295">
        <v>0</v>
      </c>
      <c r="X448" s="295">
        <v>0</v>
      </c>
      <c r="Y448" s="415"/>
      <c r="Z448" s="415"/>
      <c r="AA448" s="469"/>
      <c r="AB448" s="469">
        <v>1</v>
      </c>
      <c r="AC448" s="415"/>
      <c r="AD448" s="415"/>
      <c r="AE448" s="415"/>
      <c r="AF448" s="415"/>
      <c r="AG448" s="415"/>
      <c r="AH448" s="415"/>
      <c r="AI448" s="415"/>
      <c r="AJ448" s="415"/>
      <c r="AK448" s="415"/>
      <c r="AL448" s="415"/>
      <c r="AM448" s="296">
        <f>SUM(Y448:AL448)</f>
        <v>1</v>
      </c>
    </row>
    <row r="449" spans="1:39" ht="15" outlineLevel="1">
      <c r="B449" s="294" t="s">
        <v>259</v>
      </c>
      <c r="C449" s="291" t="s">
        <v>163</v>
      </c>
      <c r="D449" s="295">
        <f>854.0597627+1708.119525+128.5403796+48482.90289</f>
        <v>51173.622557299997</v>
      </c>
      <c r="E449" s="295">
        <f t="shared" ref="E449:F449" si="254">854.0597627+1708.119525+128.5403796+48482.90289</f>
        <v>51173.622557299997</v>
      </c>
      <c r="F449" s="295">
        <f t="shared" si="254"/>
        <v>51173.622557299997</v>
      </c>
      <c r="G449" s="295">
        <v>0</v>
      </c>
      <c r="H449" s="295">
        <v>0</v>
      </c>
      <c r="I449" s="295">
        <v>0</v>
      </c>
      <c r="J449" s="295">
        <v>0</v>
      </c>
      <c r="K449" s="295">
        <v>0</v>
      </c>
      <c r="L449" s="295">
        <v>0</v>
      </c>
      <c r="M449" s="295">
        <v>0</v>
      </c>
      <c r="N449" s="295">
        <f>N448</f>
        <v>12</v>
      </c>
      <c r="O449" s="295">
        <f>0.172466273+0.344932545+0.023380121+8.818521653</f>
        <v>9.3593005920000003</v>
      </c>
      <c r="P449" s="295">
        <f t="shared" ref="P449" si="255">0.172466273+0.344932545+0.023380121+8.818521653</f>
        <v>9.3593005920000003</v>
      </c>
      <c r="Q449" s="295">
        <f>0.023380121+8.818521653</f>
        <v>8.8419017740000001</v>
      </c>
      <c r="R449" s="295">
        <v>0</v>
      </c>
      <c r="S449" s="295">
        <v>0</v>
      </c>
      <c r="T449" s="295">
        <v>0</v>
      </c>
      <c r="U449" s="295">
        <v>0</v>
      </c>
      <c r="V449" s="295">
        <v>0</v>
      </c>
      <c r="W449" s="295">
        <v>0</v>
      </c>
      <c r="X449" s="295">
        <v>0</v>
      </c>
      <c r="Y449" s="411">
        <f>Y448</f>
        <v>0</v>
      </c>
      <c r="Z449" s="411">
        <f>Z448</f>
        <v>0</v>
      </c>
      <c r="AA449" s="411">
        <f t="shared" ref="AA449:AB449" si="256">AA448</f>
        <v>0</v>
      </c>
      <c r="AB449" s="411">
        <f t="shared" si="256"/>
        <v>1</v>
      </c>
      <c r="AC449" s="411">
        <f t="shared" ref="AC449:AL449" si="257">AC448</f>
        <v>0</v>
      </c>
      <c r="AD449" s="411">
        <f t="shared" si="257"/>
        <v>0</v>
      </c>
      <c r="AE449" s="411">
        <f t="shared" si="257"/>
        <v>0</v>
      </c>
      <c r="AF449" s="411">
        <f t="shared" si="257"/>
        <v>0</v>
      </c>
      <c r="AG449" s="411">
        <f t="shared" si="257"/>
        <v>0</v>
      </c>
      <c r="AH449" s="411">
        <f t="shared" si="257"/>
        <v>0</v>
      </c>
      <c r="AI449" s="411">
        <f t="shared" si="257"/>
        <v>0</v>
      </c>
      <c r="AJ449" s="411">
        <f t="shared" si="257"/>
        <v>0</v>
      </c>
      <c r="AK449" s="411">
        <f t="shared" si="257"/>
        <v>0</v>
      </c>
      <c r="AL449" s="411">
        <f t="shared" si="257"/>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6">
        <v>15</v>
      </c>
      <c r="B451" s="314" t="s">
        <v>486</v>
      </c>
      <c r="C451" s="291" t="s">
        <v>25</v>
      </c>
      <c r="D451" s="295"/>
      <c r="E451" s="295"/>
      <c r="F451" s="295"/>
      <c r="G451" s="295"/>
      <c r="H451" s="295"/>
      <c r="I451" s="295"/>
      <c r="J451" s="295"/>
      <c r="K451" s="295"/>
      <c r="L451" s="295"/>
      <c r="M451" s="295"/>
      <c r="N451" s="291"/>
      <c r="O451" s="295"/>
      <c r="P451" s="295"/>
      <c r="Q451" s="295"/>
      <c r="R451" s="295"/>
      <c r="S451" s="295"/>
      <c r="T451" s="295"/>
      <c r="U451" s="295"/>
      <c r="V451" s="295"/>
      <c r="W451" s="295"/>
      <c r="X451" s="295"/>
      <c r="Y451" s="415"/>
      <c r="Z451" s="415"/>
      <c r="AA451" s="415"/>
      <c r="AB451" s="415"/>
      <c r="AC451" s="415"/>
      <c r="AD451" s="415"/>
      <c r="AE451" s="415"/>
      <c r="AF451" s="415"/>
      <c r="AG451" s="415"/>
      <c r="AH451" s="415"/>
      <c r="AI451" s="415"/>
      <c r="AJ451" s="415"/>
      <c r="AK451" s="415"/>
      <c r="AL451" s="415"/>
      <c r="AM451" s="296">
        <f>SUM(Y451:AL451)</f>
        <v>0</v>
      </c>
    </row>
    <row r="452" spans="1:39" s="283" customFormat="1" ht="15" outlineLevel="1">
      <c r="A452" s="506"/>
      <c r="B452" s="314" t="s">
        <v>259</v>
      </c>
      <c r="C452" s="291" t="s">
        <v>163</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0</v>
      </c>
      <c r="AA452" s="411">
        <f t="shared" ref="AA452:AB452" si="258">AA451</f>
        <v>0</v>
      </c>
      <c r="AB452" s="411">
        <f t="shared" si="258"/>
        <v>0</v>
      </c>
      <c r="AC452" s="411">
        <f t="shared" ref="AC452:AL452" si="259">AC451</f>
        <v>0</v>
      </c>
      <c r="AD452" s="411">
        <f t="shared" si="259"/>
        <v>0</v>
      </c>
      <c r="AE452" s="411">
        <f t="shared" si="259"/>
        <v>0</v>
      </c>
      <c r="AF452" s="411">
        <f t="shared" si="259"/>
        <v>0</v>
      </c>
      <c r="AG452" s="411">
        <f t="shared" si="259"/>
        <v>0</v>
      </c>
      <c r="AH452" s="411">
        <f t="shared" si="259"/>
        <v>0</v>
      </c>
      <c r="AI452" s="411">
        <f t="shared" si="259"/>
        <v>0</v>
      </c>
      <c r="AJ452" s="411">
        <f t="shared" si="259"/>
        <v>0</v>
      </c>
      <c r="AK452" s="411">
        <f t="shared" si="259"/>
        <v>0</v>
      </c>
      <c r="AL452" s="411">
        <f t="shared" si="259"/>
        <v>0</v>
      </c>
      <c r="AM452" s="311"/>
    </row>
    <row r="453" spans="1:39" s="283" customFormat="1" ht="15" outlineLevel="1">
      <c r="A453" s="506"/>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30" outlineLevel="1">
      <c r="A454" s="506">
        <v>16</v>
      </c>
      <c r="B454" s="314" t="s">
        <v>487</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6"/>
      <c r="B455" s="314" t="s">
        <v>259</v>
      </c>
      <c r="C455" s="291" t="s">
        <v>163</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B455" si="260">AA454</f>
        <v>0</v>
      </c>
      <c r="AB455" s="411">
        <f t="shared" si="260"/>
        <v>0</v>
      </c>
      <c r="AC455" s="411">
        <f t="shared" ref="AC455:AL455" si="261">AC454</f>
        <v>0</v>
      </c>
      <c r="AD455" s="411">
        <f t="shared" si="261"/>
        <v>0</v>
      </c>
      <c r="AE455" s="411">
        <f t="shared" si="261"/>
        <v>0</v>
      </c>
      <c r="AF455" s="411">
        <f t="shared" si="261"/>
        <v>0</v>
      </c>
      <c r="AG455" s="411">
        <f t="shared" si="261"/>
        <v>0</v>
      </c>
      <c r="AH455" s="411">
        <f t="shared" si="261"/>
        <v>0</v>
      </c>
      <c r="AI455" s="411">
        <f t="shared" si="261"/>
        <v>0</v>
      </c>
      <c r="AJ455" s="411">
        <f t="shared" si="261"/>
        <v>0</v>
      </c>
      <c r="AK455" s="411">
        <f t="shared" si="261"/>
        <v>0</v>
      </c>
      <c r="AL455" s="411">
        <f t="shared" si="261"/>
        <v>0</v>
      </c>
      <c r="AM455" s="311"/>
    </row>
    <row r="456" spans="1:39" s="283" customFormat="1" ht="15" outlineLevel="1">
      <c r="A456" s="506"/>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6">
        <v>17</v>
      </c>
      <c r="B457" s="314" t="s">
        <v>9</v>
      </c>
      <c r="C457" s="291" t="s">
        <v>25</v>
      </c>
      <c r="D457" s="295">
        <v>0</v>
      </c>
      <c r="E457" s="295">
        <v>0</v>
      </c>
      <c r="F457" s="295">
        <v>0</v>
      </c>
      <c r="G457" s="295">
        <v>0</v>
      </c>
      <c r="H457" s="295">
        <v>0</v>
      </c>
      <c r="I457" s="295">
        <v>0</v>
      </c>
      <c r="J457" s="295">
        <v>0</v>
      </c>
      <c r="K457" s="295">
        <v>0</v>
      </c>
      <c r="L457" s="295">
        <v>0</v>
      </c>
      <c r="M457" s="295">
        <v>0</v>
      </c>
      <c r="N457" s="291"/>
      <c r="O457" s="295">
        <v>33.945320000000002</v>
      </c>
      <c r="P457" s="295">
        <v>0</v>
      </c>
      <c r="Q457" s="295">
        <v>0</v>
      </c>
      <c r="R457" s="295">
        <v>0</v>
      </c>
      <c r="S457" s="295">
        <v>0</v>
      </c>
      <c r="T457" s="295">
        <v>0</v>
      </c>
      <c r="U457" s="295">
        <v>0</v>
      </c>
      <c r="V457" s="295">
        <v>0</v>
      </c>
      <c r="W457" s="295">
        <v>0</v>
      </c>
      <c r="X457" s="295">
        <v>0</v>
      </c>
      <c r="Y457" s="415"/>
      <c r="Z457" s="415"/>
      <c r="AA457" s="415"/>
      <c r="AB457" s="415"/>
      <c r="AC457" s="415"/>
      <c r="AD457" s="415"/>
      <c r="AE457" s="415"/>
      <c r="AF457" s="415"/>
      <c r="AG457" s="415"/>
      <c r="AH457" s="415"/>
      <c r="AI457" s="415"/>
      <c r="AJ457" s="415"/>
      <c r="AK457" s="415"/>
      <c r="AL457" s="415"/>
      <c r="AM457" s="296">
        <f>SUM(Y457:AL457)</f>
        <v>0</v>
      </c>
    </row>
    <row r="458" spans="1:39" ht="15" outlineLevel="1">
      <c r="B458" s="294" t="s">
        <v>259</v>
      </c>
      <c r="C458" s="291" t="s">
        <v>163</v>
      </c>
      <c r="D458" s="295"/>
      <c r="E458" s="295"/>
      <c r="F458" s="295"/>
      <c r="G458" s="295"/>
      <c r="H458" s="295"/>
      <c r="I458" s="295"/>
      <c r="J458" s="295"/>
      <c r="K458" s="295"/>
      <c r="L458" s="295"/>
      <c r="M458" s="295"/>
      <c r="N458" s="291"/>
      <c r="O458" s="295"/>
      <c r="P458" s="295"/>
      <c r="Q458" s="295"/>
      <c r="R458" s="295"/>
      <c r="S458" s="295"/>
      <c r="T458" s="295"/>
      <c r="U458" s="295"/>
      <c r="V458" s="295"/>
      <c r="W458" s="295"/>
      <c r="X458" s="295"/>
      <c r="Y458" s="411">
        <f>Y457</f>
        <v>0</v>
      </c>
      <c r="Z458" s="411">
        <f>Z457</f>
        <v>0</v>
      </c>
      <c r="AA458" s="411">
        <f t="shared" ref="AA458:AB458" si="262">AA457</f>
        <v>0</v>
      </c>
      <c r="AB458" s="411">
        <f t="shared" si="262"/>
        <v>0</v>
      </c>
      <c r="AC458" s="411">
        <f t="shared" ref="AC458:AL458" si="263">AC457</f>
        <v>0</v>
      </c>
      <c r="AD458" s="411">
        <f t="shared" si="263"/>
        <v>0</v>
      </c>
      <c r="AE458" s="411">
        <f t="shared" si="263"/>
        <v>0</v>
      </c>
      <c r="AF458" s="411">
        <f t="shared" si="263"/>
        <v>0</v>
      </c>
      <c r="AG458" s="411">
        <f t="shared" si="263"/>
        <v>0</v>
      </c>
      <c r="AH458" s="411">
        <f t="shared" si="263"/>
        <v>0</v>
      </c>
      <c r="AI458" s="411">
        <f t="shared" si="263"/>
        <v>0</v>
      </c>
      <c r="AJ458" s="411">
        <f t="shared" si="263"/>
        <v>0</v>
      </c>
      <c r="AK458" s="411">
        <f t="shared" si="263"/>
        <v>0</v>
      </c>
      <c r="AL458" s="411">
        <f t="shared" si="263"/>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75" outlineLevel="1">
      <c r="A460" s="507"/>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6">
        <v>18</v>
      </c>
      <c r="B461" s="315" t="s">
        <v>11</v>
      </c>
      <c r="C461" s="291" t="s">
        <v>25</v>
      </c>
      <c r="D461" s="295"/>
      <c r="E461" s="295"/>
      <c r="F461" s="295"/>
      <c r="G461" s="295"/>
      <c r="H461" s="295"/>
      <c r="I461" s="295"/>
      <c r="J461" s="295"/>
      <c r="K461" s="295"/>
      <c r="L461" s="295"/>
      <c r="M461" s="295"/>
      <c r="N461" s="295">
        <v>12</v>
      </c>
      <c r="O461" s="295"/>
      <c r="P461" s="295"/>
      <c r="Q461" s="295"/>
      <c r="R461" s="295"/>
      <c r="S461" s="295"/>
      <c r="T461" s="295"/>
      <c r="U461" s="295"/>
      <c r="V461" s="295"/>
      <c r="W461" s="295"/>
      <c r="X461" s="295"/>
      <c r="Y461" s="426"/>
      <c r="Z461" s="415"/>
      <c r="AA461" s="415"/>
      <c r="AB461" s="415"/>
      <c r="AC461" s="415"/>
      <c r="AD461" s="415"/>
      <c r="AE461" s="415"/>
      <c r="AF461" s="415"/>
      <c r="AG461" s="415"/>
      <c r="AH461" s="415"/>
      <c r="AI461" s="415"/>
      <c r="AJ461" s="415"/>
      <c r="AK461" s="415"/>
      <c r="AL461" s="415"/>
      <c r="AM461" s="296">
        <f>SUM(Y461:AL461)</f>
        <v>0</v>
      </c>
    </row>
    <row r="462" spans="1:39" ht="15" outlineLevel="1">
      <c r="B462" s="294" t="s">
        <v>259</v>
      </c>
      <c r="C462" s="291" t="s">
        <v>163</v>
      </c>
      <c r="D462" s="295"/>
      <c r="E462" s="295"/>
      <c r="F462" s="295"/>
      <c r="G462" s="295"/>
      <c r="H462" s="295"/>
      <c r="I462" s="295"/>
      <c r="J462" s="295"/>
      <c r="K462" s="295"/>
      <c r="L462" s="295"/>
      <c r="M462" s="295"/>
      <c r="N462" s="295">
        <f>N461</f>
        <v>12</v>
      </c>
      <c r="O462" s="295"/>
      <c r="P462" s="295"/>
      <c r="Q462" s="295"/>
      <c r="R462" s="295"/>
      <c r="S462" s="295"/>
      <c r="T462" s="295"/>
      <c r="U462" s="295"/>
      <c r="V462" s="295"/>
      <c r="W462" s="295"/>
      <c r="X462" s="295"/>
      <c r="Y462" s="411">
        <f>Y461</f>
        <v>0</v>
      </c>
      <c r="Z462" s="411">
        <f>Z461</f>
        <v>0</v>
      </c>
      <c r="AA462" s="411">
        <f t="shared" ref="AA462:AB462" si="264">AA461</f>
        <v>0</v>
      </c>
      <c r="AB462" s="411">
        <f t="shared" si="264"/>
        <v>0</v>
      </c>
      <c r="AC462" s="411">
        <f t="shared" ref="AC462:AL462" si="265">AC461</f>
        <v>0</v>
      </c>
      <c r="AD462" s="411">
        <f t="shared" si="265"/>
        <v>0</v>
      </c>
      <c r="AE462" s="411">
        <f t="shared" si="265"/>
        <v>0</v>
      </c>
      <c r="AF462" s="411">
        <f t="shared" si="265"/>
        <v>0</v>
      </c>
      <c r="AG462" s="411">
        <f t="shared" si="265"/>
        <v>0</v>
      </c>
      <c r="AH462" s="411">
        <f t="shared" si="265"/>
        <v>0</v>
      </c>
      <c r="AI462" s="411">
        <f t="shared" si="265"/>
        <v>0</v>
      </c>
      <c r="AJ462" s="411">
        <f t="shared" si="265"/>
        <v>0</v>
      </c>
      <c r="AK462" s="411">
        <f t="shared" si="265"/>
        <v>0</v>
      </c>
      <c r="AL462" s="411">
        <f t="shared" si="265"/>
        <v>0</v>
      </c>
      <c r="AM462" s="297"/>
    </row>
    <row r="463" spans="1:39" ht="15" outlineLevel="1">
      <c r="A463" s="509"/>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6">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259</v>
      </c>
      <c r="C465" s="291" t="s">
        <v>163</v>
      </c>
      <c r="D465" s="295"/>
      <c r="E465" s="295"/>
      <c r="F465" s="295"/>
      <c r="G465" s="295"/>
      <c r="H465" s="295"/>
      <c r="I465" s="295"/>
      <c r="J465" s="295"/>
      <c r="K465" s="295"/>
      <c r="L465" s="295"/>
      <c r="M465" s="295"/>
      <c r="N465" s="295">
        <f>N464</f>
        <v>12</v>
      </c>
      <c r="O465" s="295"/>
      <c r="P465" s="295"/>
      <c r="Q465" s="295"/>
      <c r="R465" s="295"/>
      <c r="S465" s="295"/>
      <c r="T465" s="295"/>
      <c r="U465" s="295"/>
      <c r="V465" s="295"/>
      <c r="W465" s="295"/>
      <c r="X465" s="295"/>
      <c r="Y465" s="411">
        <f>Y464</f>
        <v>0</v>
      </c>
      <c r="Z465" s="411">
        <f>Z464</f>
        <v>0</v>
      </c>
      <c r="AA465" s="411">
        <f t="shared" ref="AA465:AB465" si="266">AA464</f>
        <v>0</v>
      </c>
      <c r="AB465" s="411">
        <f t="shared" si="266"/>
        <v>0</v>
      </c>
      <c r="AC465" s="411">
        <f t="shared" ref="AC465:AL465" si="267">AC464</f>
        <v>0</v>
      </c>
      <c r="AD465" s="411">
        <f t="shared" si="267"/>
        <v>0</v>
      </c>
      <c r="AE465" s="411">
        <f t="shared" si="267"/>
        <v>0</v>
      </c>
      <c r="AF465" s="411">
        <f t="shared" si="267"/>
        <v>0</v>
      </c>
      <c r="AG465" s="411">
        <f t="shared" si="267"/>
        <v>0</v>
      </c>
      <c r="AH465" s="411">
        <f t="shared" si="267"/>
        <v>0</v>
      </c>
      <c r="AI465" s="411">
        <f t="shared" si="267"/>
        <v>0</v>
      </c>
      <c r="AJ465" s="411">
        <f t="shared" si="267"/>
        <v>0</v>
      </c>
      <c r="AK465" s="411">
        <f t="shared" si="267"/>
        <v>0</v>
      </c>
      <c r="AL465" s="411">
        <f t="shared" si="267"/>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6">
        <v>20</v>
      </c>
      <c r="B467" s="315" t="s">
        <v>13</v>
      </c>
      <c r="C467" s="291" t="s">
        <v>25</v>
      </c>
      <c r="D467" s="295"/>
      <c r="E467" s="295"/>
      <c r="F467" s="295"/>
      <c r="G467" s="295"/>
      <c r="H467" s="295"/>
      <c r="I467" s="295"/>
      <c r="J467" s="295"/>
      <c r="K467" s="295"/>
      <c r="L467" s="295"/>
      <c r="M467" s="295"/>
      <c r="N467" s="295">
        <v>12</v>
      </c>
      <c r="O467" s="295"/>
      <c r="P467" s="295"/>
      <c r="Q467" s="295"/>
      <c r="R467" s="295"/>
      <c r="S467" s="295"/>
      <c r="T467" s="295"/>
      <c r="U467" s="295"/>
      <c r="V467" s="295"/>
      <c r="W467" s="295"/>
      <c r="X467" s="295"/>
      <c r="Y467" s="410"/>
      <c r="Z467" s="415"/>
      <c r="AA467" s="415"/>
      <c r="AB467" s="415"/>
      <c r="AC467" s="415"/>
      <c r="AD467" s="415"/>
      <c r="AE467" s="415"/>
      <c r="AF467" s="415"/>
      <c r="AG467" s="415"/>
      <c r="AH467" s="415"/>
      <c r="AI467" s="415"/>
      <c r="AJ467" s="415"/>
      <c r="AK467" s="415"/>
      <c r="AL467" s="415"/>
      <c r="AM467" s="296">
        <f>SUM(Y467:AL467)</f>
        <v>0</v>
      </c>
    </row>
    <row r="468" spans="1:39" ht="15" outlineLevel="1">
      <c r="B468" s="294" t="s">
        <v>259</v>
      </c>
      <c r="C468" s="291" t="s">
        <v>163</v>
      </c>
      <c r="D468" s="295"/>
      <c r="E468" s="295"/>
      <c r="F468" s="295"/>
      <c r="G468" s="295"/>
      <c r="H468" s="295"/>
      <c r="I468" s="295"/>
      <c r="J468" s="295"/>
      <c r="K468" s="295"/>
      <c r="L468" s="295"/>
      <c r="M468" s="295"/>
      <c r="N468" s="295">
        <f>N467</f>
        <v>12</v>
      </c>
      <c r="O468" s="295"/>
      <c r="P468" s="295"/>
      <c r="Q468" s="295"/>
      <c r="R468" s="295"/>
      <c r="S468" s="295"/>
      <c r="T468" s="295"/>
      <c r="U468" s="295"/>
      <c r="V468" s="295"/>
      <c r="W468" s="295"/>
      <c r="X468" s="295"/>
      <c r="Y468" s="411">
        <f>Y467</f>
        <v>0</v>
      </c>
      <c r="Z468" s="411">
        <f>Z467</f>
        <v>0</v>
      </c>
      <c r="AA468" s="411">
        <f t="shared" ref="AA468:AB468" si="268">AA467</f>
        <v>0</v>
      </c>
      <c r="AB468" s="411">
        <f t="shared" si="268"/>
        <v>0</v>
      </c>
      <c r="AC468" s="411">
        <f t="shared" ref="AC468:AL468" si="269">AC467</f>
        <v>0</v>
      </c>
      <c r="AD468" s="411">
        <f t="shared" si="269"/>
        <v>0</v>
      </c>
      <c r="AE468" s="411">
        <f t="shared" si="269"/>
        <v>0</v>
      </c>
      <c r="AF468" s="411">
        <f t="shared" si="269"/>
        <v>0</v>
      </c>
      <c r="AG468" s="411">
        <f t="shared" si="269"/>
        <v>0</v>
      </c>
      <c r="AH468" s="411">
        <f t="shared" si="269"/>
        <v>0</v>
      </c>
      <c r="AI468" s="411">
        <f t="shared" si="269"/>
        <v>0</v>
      </c>
      <c r="AJ468" s="411">
        <f t="shared" si="269"/>
        <v>0</v>
      </c>
      <c r="AK468" s="411">
        <f t="shared" si="269"/>
        <v>0</v>
      </c>
      <c r="AL468" s="411">
        <f t="shared" si="269"/>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6">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259</v>
      </c>
      <c r="C471" s="291" t="s">
        <v>163</v>
      </c>
      <c r="D471" s="295"/>
      <c r="E471" s="295"/>
      <c r="F471" s="295"/>
      <c r="G471" s="295"/>
      <c r="H471" s="295"/>
      <c r="I471" s="295"/>
      <c r="J471" s="295"/>
      <c r="K471" s="295"/>
      <c r="L471" s="295"/>
      <c r="M471" s="295"/>
      <c r="N471" s="295">
        <f>N470</f>
        <v>12</v>
      </c>
      <c r="O471" s="295"/>
      <c r="P471" s="295"/>
      <c r="Q471" s="295"/>
      <c r="R471" s="295"/>
      <c r="S471" s="295"/>
      <c r="T471" s="295"/>
      <c r="U471" s="295"/>
      <c r="V471" s="295"/>
      <c r="W471" s="295"/>
      <c r="X471" s="295"/>
      <c r="Y471" s="411">
        <f>Y470</f>
        <v>0</v>
      </c>
      <c r="Z471" s="411">
        <f>Z470</f>
        <v>0</v>
      </c>
      <c r="AA471" s="411">
        <f t="shared" ref="AA471:AB471" si="270">AA470</f>
        <v>0</v>
      </c>
      <c r="AB471" s="411">
        <f t="shared" si="270"/>
        <v>0</v>
      </c>
      <c r="AC471" s="411">
        <f t="shared" ref="AC471:AL471" si="271">AC470</f>
        <v>0</v>
      </c>
      <c r="AD471" s="411">
        <f t="shared" si="271"/>
        <v>0</v>
      </c>
      <c r="AE471" s="411">
        <f t="shared" si="271"/>
        <v>0</v>
      </c>
      <c r="AF471" s="411">
        <f t="shared" si="271"/>
        <v>0</v>
      </c>
      <c r="AG471" s="411">
        <f t="shared" si="271"/>
        <v>0</v>
      </c>
      <c r="AH471" s="411">
        <f t="shared" si="271"/>
        <v>0</v>
      </c>
      <c r="AI471" s="411">
        <f t="shared" si="271"/>
        <v>0</v>
      </c>
      <c r="AJ471" s="411">
        <f t="shared" si="271"/>
        <v>0</v>
      </c>
      <c r="AK471" s="411">
        <f t="shared" si="271"/>
        <v>0</v>
      </c>
      <c r="AL471" s="411">
        <f t="shared" si="271"/>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6">
        <v>22</v>
      </c>
      <c r="B473" s="315" t="s">
        <v>9</v>
      </c>
      <c r="C473" s="291" t="s">
        <v>25</v>
      </c>
      <c r="D473" s="295">
        <v>0</v>
      </c>
      <c r="E473" s="295">
        <v>0</v>
      </c>
      <c r="F473" s="295">
        <v>0</v>
      </c>
      <c r="G473" s="295">
        <v>0</v>
      </c>
      <c r="H473" s="295">
        <v>0</v>
      </c>
      <c r="I473" s="295">
        <v>0</v>
      </c>
      <c r="J473" s="295">
        <v>0</v>
      </c>
      <c r="K473" s="295">
        <v>0</v>
      </c>
      <c r="L473" s="295">
        <v>0</v>
      </c>
      <c r="M473" s="295">
        <v>0</v>
      </c>
      <c r="N473" s="291"/>
      <c r="O473" s="295">
        <v>61.032170000000001</v>
      </c>
      <c r="P473" s="295">
        <v>0</v>
      </c>
      <c r="Q473" s="295">
        <v>0</v>
      </c>
      <c r="R473" s="295">
        <v>0</v>
      </c>
      <c r="S473" s="295">
        <v>0</v>
      </c>
      <c r="T473" s="295">
        <v>0</v>
      </c>
      <c r="U473" s="295">
        <v>0</v>
      </c>
      <c r="V473" s="295">
        <v>0</v>
      </c>
      <c r="W473" s="295">
        <v>0</v>
      </c>
      <c r="X473" s="295">
        <v>0</v>
      </c>
      <c r="Y473" s="410"/>
      <c r="Z473" s="415"/>
      <c r="AA473" s="415"/>
      <c r="AB473" s="415"/>
      <c r="AC473" s="415"/>
      <c r="AD473" s="415"/>
      <c r="AE473" s="415"/>
      <c r="AF473" s="415"/>
      <c r="AG473" s="415"/>
      <c r="AH473" s="415"/>
      <c r="AI473" s="415"/>
      <c r="AJ473" s="415"/>
      <c r="AK473" s="415"/>
      <c r="AL473" s="415"/>
      <c r="AM473" s="296">
        <f>SUM(Y473:AL473)</f>
        <v>0</v>
      </c>
    </row>
    <row r="474" spans="1:39" ht="15" outlineLevel="1">
      <c r="B474" s="294" t="s">
        <v>259</v>
      </c>
      <c r="C474" s="291" t="s">
        <v>163</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B474" si="272">AA473</f>
        <v>0</v>
      </c>
      <c r="AB474" s="411">
        <f t="shared" si="272"/>
        <v>0</v>
      </c>
      <c r="AC474" s="411">
        <f t="shared" ref="AC474:AL474" si="273">AC473</f>
        <v>0</v>
      </c>
      <c r="AD474" s="411">
        <f t="shared" si="273"/>
        <v>0</v>
      </c>
      <c r="AE474" s="411">
        <f t="shared" si="273"/>
        <v>0</v>
      </c>
      <c r="AF474" s="411">
        <f t="shared" si="273"/>
        <v>0</v>
      </c>
      <c r="AG474" s="411">
        <f t="shared" si="273"/>
        <v>0</v>
      </c>
      <c r="AH474" s="411">
        <f t="shared" si="273"/>
        <v>0</v>
      </c>
      <c r="AI474" s="411">
        <f t="shared" si="273"/>
        <v>0</v>
      </c>
      <c r="AJ474" s="411">
        <f t="shared" si="273"/>
        <v>0</v>
      </c>
      <c r="AK474" s="411">
        <f t="shared" si="273"/>
        <v>0</v>
      </c>
      <c r="AL474" s="411">
        <f t="shared" si="273"/>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75" outlineLevel="1">
      <c r="A476" s="507"/>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6">
        <v>23</v>
      </c>
      <c r="B477" s="315" t="s">
        <v>14</v>
      </c>
      <c r="C477" s="291" t="s">
        <v>25</v>
      </c>
      <c r="D477" s="295">
        <v>53467.600749999998</v>
      </c>
      <c r="E477" s="295">
        <v>53437.707289999998</v>
      </c>
      <c r="F477" s="295">
        <v>47823.898410000002</v>
      </c>
      <c r="G477" s="295">
        <v>45136.56826</v>
      </c>
      <c r="H477" s="295">
        <v>42449.237269999998</v>
      </c>
      <c r="I477" s="295">
        <v>42449.237269999998</v>
      </c>
      <c r="J477" s="295">
        <v>42449.237269999998</v>
      </c>
      <c r="K477" s="295">
        <v>42344.966030000003</v>
      </c>
      <c r="L477" s="295">
        <v>22393.360519999998</v>
      </c>
      <c r="M477" s="295">
        <v>21995.360519999998</v>
      </c>
      <c r="N477" s="291"/>
      <c r="O477" s="295">
        <v>5.0835123040000001</v>
      </c>
      <c r="P477" s="295">
        <v>5.0819772360000002</v>
      </c>
      <c r="Q477" s="295">
        <v>4.7892795890000004</v>
      </c>
      <c r="R477" s="295">
        <v>4.6490710240000004</v>
      </c>
      <c r="S477" s="295">
        <v>4.5088624680000002</v>
      </c>
      <c r="T477" s="295">
        <v>4.5088624680000002</v>
      </c>
      <c r="U477" s="295">
        <v>4.5088624680000002</v>
      </c>
      <c r="V477" s="295">
        <v>4.5088624680000002</v>
      </c>
      <c r="W477" s="295">
        <v>3.468717072</v>
      </c>
      <c r="X477" s="295">
        <v>3.0426170570000002</v>
      </c>
      <c r="Y477" s="410">
        <v>1</v>
      </c>
      <c r="Z477" s="410"/>
      <c r="AA477" s="410"/>
      <c r="AB477" s="410"/>
      <c r="AC477" s="410"/>
      <c r="AD477" s="410"/>
      <c r="AE477" s="410"/>
      <c r="AF477" s="410"/>
      <c r="AG477" s="410"/>
      <c r="AH477" s="410"/>
      <c r="AI477" s="410"/>
      <c r="AJ477" s="410"/>
      <c r="AK477" s="410"/>
      <c r="AL477" s="410"/>
      <c r="AM477" s="296">
        <f>SUM(Y477:AL477)</f>
        <v>1</v>
      </c>
    </row>
    <row r="478" spans="1:39" ht="15" outlineLevel="1">
      <c r="B478" s="294" t="s">
        <v>259</v>
      </c>
      <c r="C478" s="291" t="s">
        <v>163</v>
      </c>
      <c r="D478" s="295">
        <f>6521.301971+21423.31706</f>
        <v>27944.619031000002</v>
      </c>
      <c r="E478" s="295">
        <f>6515.701981+21415.10948</f>
        <v>27930.811460999998</v>
      </c>
      <c r="F478" s="295">
        <f>6146.45517+19816.63022</f>
        <v>25963.08539</v>
      </c>
      <c r="G478" s="295">
        <f>5984.231781+19050.22094</f>
        <v>25034.452721000001</v>
      </c>
      <c r="H478" s="295">
        <f>5822.008392+18283.81171</f>
        <v>24105.820102000001</v>
      </c>
      <c r="I478" s="295">
        <f>5258.008392+17732.73118</f>
        <v>22990.739571999999</v>
      </c>
      <c r="J478" s="295">
        <f>5110.008392+17546.80432</f>
        <v>22656.812711999999</v>
      </c>
      <c r="K478" s="295">
        <f>3516.901978+11535.52541</f>
        <v>15052.427388</v>
      </c>
      <c r="L478" s="295">
        <f>3208.901978+11535.52541</f>
        <v>14744.427388</v>
      </c>
      <c r="M478" s="295">
        <f>2908.901978+8928.062744</f>
        <v>11836.964722000001</v>
      </c>
      <c r="N478" s="468"/>
      <c r="O478" s="295">
        <f>1.232767804+3.350365146</f>
        <v>4.5831329500000004</v>
      </c>
      <c r="P478" s="295">
        <f>1.232480236+3.349943675</f>
        <v>4.5824239110000002</v>
      </c>
      <c r="Q478" s="295">
        <f>1.213252038+3.266598769</f>
        <v>4.479850807</v>
      </c>
      <c r="R478" s="295">
        <f>1.204788208+3.226612197</f>
        <v>4.4314004049999998</v>
      </c>
      <c r="S478" s="295">
        <f>1.196324377+3.157899088</f>
        <v>4.3542234650000005</v>
      </c>
      <c r="T478" s="295">
        <f>1.166924377+3.157899088</f>
        <v>4.3248234649999997</v>
      </c>
      <c r="U478" s="295">
        <f>1.166924377+2.844456204</f>
        <v>4.0113805810000001</v>
      </c>
      <c r="V478" s="295">
        <f>1.083931049+2.844456204</f>
        <v>3.9283872530000004</v>
      </c>
      <c r="W478" s="295">
        <f>0.75413104+2.844456204</f>
        <v>3.598587244</v>
      </c>
      <c r="X478" s="295">
        <f>0.717731038+2.528227205</f>
        <v>3.245958243</v>
      </c>
      <c r="Y478" s="411">
        <f>Y477</f>
        <v>1</v>
      </c>
      <c r="Z478" s="411">
        <f>Z477</f>
        <v>0</v>
      </c>
      <c r="AA478" s="411">
        <f t="shared" ref="AA478:AB478" si="274">AA477</f>
        <v>0</v>
      </c>
      <c r="AB478" s="411">
        <f t="shared" si="274"/>
        <v>0</v>
      </c>
      <c r="AC478" s="411">
        <f t="shared" ref="AC478:AL478" si="275">AC477</f>
        <v>0</v>
      </c>
      <c r="AD478" s="411">
        <f t="shared" si="275"/>
        <v>0</v>
      </c>
      <c r="AE478" s="411">
        <f t="shared" si="275"/>
        <v>0</v>
      </c>
      <c r="AF478" s="411">
        <f t="shared" si="275"/>
        <v>0</v>
      </c>
      <c r="AG478" s="411">
        <f t="shared" si="275"/>
        <v>0</v>
      </c>
      <c r="AH478" s="411">
        <f t="shared" si="275"/>
        <v>0</v>
      </c>
      <c r="AI478" s="411">
        <f t="shared" si="275"/>
        <v>0</v>
      </c>
      <c r="AJ478" s="411">
        <f t="shared" si="275"/>
        <v>0</v>
      </c>
      <c r="AK478" s="411">
        <f t="shared" si="275"/>
        <v>0</v>
      </c>
      <c r="AL478" s="411">
        <f t="shared" si="275"/>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75" outlineLevel="1">
      <c r="A480" s="507"/>
      <c r="B480" s="288" t="s">
        <v>488</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6">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6"/>
      <c r="B482" s="315" t="s">
        <v>259</v>
      </c>
      <c r="C482" s="291" t="s">
        <v>163</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B482" si="276">AA481</f>
        <v>0</v>
      </c>
      <c r="AB482" s="411">
        <f t="shared" si="276"/>
        <v>0</v>
      </c>
      <c r="AC482" s="411">
        <f t="shared" ref="AC482:AL482" si="277">AC481</f>
        <v>0</v>
      </c>
      <c r="AD482" s="411">
        <f t="shared" si="277"/>
        <v>0</v>
      </c>
      <c r="AE482" s="411">
        <f t="shared" si="277"/>
        <v>0</v>
      </c>
      <c r="AF482" s="411">
        <f t="shared" si="277"/>
        <v>0</v>
      </c>
      <c r="AG482" s="411">
        <f t="shared" si="277"/>
        <v>0</v>
      </c>
      <c r="AH482" s="411">
        <f t="shared" si="277"/>
        <v>0</v>
      </c>
      <c r="AI482" s="411">
        <f t="shared" si="277"/>
        <v>0</v>
      </c>
      <c r="AJ482" s="411">
        <f t="shared" si="277"/>
        <v>0</v>
      </c>
      <c r="AK482" s="411">
        <f t="shared" si="277"/>
        <v>0</v>
      </c>
      <c r="AL482" s="411">
        <f t="shared" si="277"/>
        <v>0</v>
      </c>
      <c r="AM482" s="297"/>
    </row>
    <row r="483" spans="1:39" s="283" customFormat="1" ht="15" outlineLevel="1">
      <c r="A483" s="506"/>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6">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6"/>
      <c r="B485" s="315" t="s">
        <v>259</v>
      </c>
      <c r="C485" s="291" t="s">
        <v>163</v>
      </c>
      <c r="D485" s="295"/>
      <c r="E485" s="295"/>
      <c r="F485" s="295"/>
      <c r="G485" s="295"/>
      <c r="H485" s="295"/>
      <c r="I485" s="295"/>
      <c r="J485" s="295"/>
      <c r="K485" s="295"/>
      <c r="L485" s="295"/>
      <c r="M485" s="295"/>
      <c r="N485" s="295">
        <f>N484</f>
        <v>0</v>
      </c>
      <c r="O485" s="295"/>
      <c r="P485" s="295"/>
      <c r="Q485" s="295"/>
      <c r="R485" s="295"/>
      <c r="S485" s="295"/>
      <c r="T485" s="295"/>
      <c r="U485" s="295"/>
      <c r="V485" s="295"/>
      <c r="W485" s="295"/>
      <c r="X485" s="295"/>
      <c r="Y485" s="411">
        <f>Y484</f>
        <v>0</v>
      </c>
      <c r="Z485" s="411">
        <f>Z484</f>
        <v>0</v>
      </c>
      <c r="AA485" s="411">
        <f t="shared" ref="AA485:AB485" si="278">AA484</f>
        <v>0</v>
      </c>
      <c r="AB485" s="411">
        <f t="shared" si="278"/>
        <v>0</v>
      </c>
      <c r="AC485" s="411">
        <f t="shared" ref="AC485:AL485" si="279">AC484</f>
        <v>0</v>
      </c>
      <c r="AD485" s="411">
        <f t="shared" si="279"/>
        <v>0</v>
      </c>
      <c r="AE485" s="411">
        <f t="shared" si="279"/>
        <v>0</v>
      </c>
      <c r="AF485" s="411">
        <f t="shared" si="279"/>
        <v>0</v>
      </c>
      <c r="AG485" s="411">
        <f t="shared" si="279"/>
        <v>0</v>
      </c>
      <c r="AH485" s="411">
        <f t="shared" si="279"/>
        <v>0</v>
      </c>
      <c r="AI485" s="411">
        <f t="shared" si="279"/>
        <v>0</v>
      </c>
      <c r="AJ485" s="411">
        <f t="shared" si="279"/>
        <v>0</v>
      </c>
      <c r="AK485" s="411">
        <f t="shared" si="279"/>
        <v>0</v>
      </c>
      <c r="AL485" s="411">
        <f t="shared" si="279"/>
        <v>0</v>
      </c>
      <c r="AM485" s="311"/>
    </row>
    <row r="486" spans="1:39" s="283" customFormat="1" ht="15" outlineLevel="1">
      <c r="A486" s="506"/>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75" outlineLevel="1">
      <c r="A487" s="507"/>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6">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259</v>
      </c>
      <c r="C489" s="291" t="s">
        <v>163</v>
      </c>
      <c r="D489" s="295"/>
      <c r="E489" s="295"/>
      <c r="F489" s="295"/>
      <c r="G489" s="295"/>
      <c r="H489" s="295"/>
      <c r="I489" s="295"/>
      <c r="J489" s="295"/>
      <c r="K489" s="295"/>
      <c r="L489" s="295"/>
      <c r="M489" s="295"/>
      <c r="N489" s="295">
        <f>N488</f>
        <v>12</v>
      </c>
      <c r="O489" s="295"/>
      <c r="P489" s="295"/>
      <c r="Q489" s="295"/>
      <c r="R489" s="295"/>
      <c r="S489" s="295"/>
      <c r="T489" s="295"/>
      <c r="U489" s="295"/>
      <c r="V489" s="295"/>
      <c r="W489" s="295"/>
      <c r="X489" s="295"/>
      <c r="Y489" s="411">
        <f>Y488</f>
        <v>0</v>
      </c>
      <c r="Z489" s="411">
        <f>Z488</f>
        <v>0</v>
      </c>
      <c r="AA489" s="411">
        <f t="shared" ref="AA489:AB489" si="280">AA488</f>
        <v>0</v>
      </c>
      <c r="AB489" s="411">
        <f t="shared" si="280"/>
        <v>0</v>
      </c>
      <c r="AC489" s="411">
        <f t="shared" ref="AC489:AL489" si="281">AC488</f>
        <v>0</v>
      </c>
      <c r="AD489" s="411">
        <f t="shared" si="281"/>
        <v>0</v>
      </c>
      <c r="AE489" s="411">
        <f t="shared" si="281"/>
        <v>0</v>
      </c>
      <c r="AF489" s="411">
        <f t="shared" si="281"/>
        <v>0</v>
      </c>
      <c r="AG489" s="411">
        <f t="shared" si="281"/>
        <v>0</v>
      </c>
      <c r="AH489" s="411">
        <f t="shared" si="281"/>
        <v>0</v>
      </c>
      <c r="AI489" s="411">
        <f t="shared" si="281"/>
        <v>0</v>
      </c>
      <c r="AJ489" s="411">
        <f t="shared" si="281"/>
        <v>0</v>
      </c>
      <c r="AK489" s="411">
        <f t="shared" si="281"/>
        <v>0</v>
      </c>
      <c r="AL489" s="411">
        <f t="shared" si="281"/>
        <v>0</v>
      </c>
      <c r="AM489" s="306"/>
    </row>
    <row r="490" spans="1:39" ht="15" outlineLevel="1">
      <c r="A490" s="509"/>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6">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259</v>
      </c>
      <c r="C492" s="291" t="s">
        <v>163</v>
      </c>
      <c r="D492" s="295"/>
      <c r="E492" s="295"/>
      <c r="F492" s="295"/>
      <c r="G492" s="295"/>
      <c r="H492" s="295"/>
      <c r="I492" s="295"/>
      <c r="J492" s="295"/>
      <c r="K492" s="295"/>
      <c r="L492" s="295"/>
      <c r="M492" s="295"/>
      <c r="N492" s="295">
        <f>N491</f>
        <v>12</v>
      </c>
      <c r="O492" s="295"/>
      <c r="P492" s="295"/>
      <c r="Q492" s="295"/>
      <c r="R492" s="295"/>
      <c r="S492" s="295"/>
      <c r="T492" s="295"/>
      <c r="U492" s="295"/>
      <c r="V492" s="295"/>
      <c r="W492" s="295"/>
      <c r="X492" s="295"/>
      <c r="Y492" s="411">
        <f>Y491</f>
        <v>0</v>
      </c>
      <c r="Z492" s="411">
        <f>Z491</f>
        <v>0</v>
      </c>
      <c r="AA492" s="411">
        <f t="shared" ref="AA492:AB492" si="282">AA491</f>
        <v>0</v>
      </c>
      <c r="AB492" s="411">
        <f t="shared" si="282"/>
        <v>0</v>
      </c>
      <c r="AC492" s="411">
        <f t="shared" ref="AC492:AL492" si="283">AC491</f>
        <v>0</v>
      </c>
      <c r="AD492" s="411">
        <f t="shared" si="283"/>
        <v>0</v>
      </c>
      <c r="AE492" s="411">
        <f t="shared" si="283"/>
        <v>0</v>
      </c>
      <c r="AF492" s="411">
        <f t="shared" si="283"/>
        <v>0</v>
      </c>
      <c r="AG492" s="411">
        <f t="shared" si="283"/>
        <v>0</v>
      </c>
      <c r="AH492" s="411">
        <f t="shared" si="283"/>
        <v>0</v>
      </c>
      <c r="AI492" s="411">
        <f t="shared" si="283"/>
        <v>0</v>
      </c>
      <c r="AJ492" s="411">
        <f t="shared" si="283"/>
        <v>0</v>
      </c>
      <c r="AK492" s="411">
        <f t="shared" si="283"/>
        <v>0</v>
      </c>
      <c r="AL492" s="411">
        <f t="shared" si="283"/>
        <v>0</v>
      </c>
      <c r="AM492" s="306"/>
    </row>
    <row r="493" spans="1:39" ht="15.75" outlineLevel="1">
      <c r="A493" s="509"/>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6">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259</v>
      </c>
      <c r="C495" s="291" t="s">
        <v>163</v>
      </c>
      <c r="D495" s="295"/>
      <c r="E495" s="295"/>
      <c r="F495" s="295"/>
      <c r="G495" s="295"/>
      <c r="H495" s="295"/>
      <c r="I495" s="295"/>
      <c r="J495" s="295"/>
      <c r="K495" s="295"/>
      <c r="L495" s="295"/>
      <c r="M495" s="295"/>
      <c r="N495" s="295">
        <f>N494</f>
        <v>0</v>
      </c>
      <c r="O495" s="295"/>
      <c r="P495" s="295"/>
      <c r="Q495" s="295"/>
      <c r="R495" s="295"/>
      <c r="S495" s="295"/>
      <c r="T495" s="295"/>
      <c r="U495" s="295"/>
      <c r="V495" s="295"/>
      <c r="W495" s="295"/>
      <c r="X495" s="295"/>
      <c r="Y495" s="411">
        <f>Y494</f>
        <v>0</v>
      </c>
      <c r="Z495" s="411">
        <f>Z494</f>
        <v>0</v>
      </c>
      <c r="AA495" s="411">
        <f t="shared" ref="AA495:AB495" si="284">AA494</f>
        <v>0</v>
      </c>
      <c r="AB495" s="411">
        <f t="shared" si="284"/>
        <v>0</v>
      </c>
      <c r="AC495" s="411">
        <f t="shared" ref="AC495:AL495" si="285">AC494</f>
        <v>0</v>
      </c>
      <c r="AD495" s="411">
        <f t="shared" si="285"/>
        <v>0</v>
      </c>
      <c r="AE495" s="411">
        <f t="shared" si="285"/>
        <v>0</v>
      </c>
      <c r="AF495" s="411">
        <f t="shared" si="285"/>
        <v>0</v>
      </c>
      <c r="AG495" s="411">
        <f t="shared" si="285"/>
        <v>0</v>
      </c>
      <c r="AH495" s="411">
        <f t="shared" si="285"/>
        <v>0</v>
      </c>
      <c r="AI495" s="411">
        <f t="shared" si="285"/>
        <v>0</v>
      </c>
      <c r="AJ495" s="411">
        <f t="shared" si="285"/>
        <v>0</v>
      </c>
      <c r="AK495" s="411">
        <f t="shared" si="285"/>
        <v>0</v>
      </c>
      <c r="AL495" s="411">
        <f t="shared" si="285"/>
        <v>0</v>
      </c>
      <c r="AM495" s="297"/>
    </row>
    <row r="496" spans="1:39" ht="15" outlineLevel="1">
      <c r="A496" s="509"/>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6">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259</v>
      </c>
      <c r="C498" s="291" t="s">
        <v>163</v>
      </c>
      <c r="D498" s="295"/>
      <c r="E498" s="295"/>
      <c r="F498" s="295"/>
      <c r="G498" s="295"/>
      <c r="H498" s="295"/>
      <c r="I498" s="295"/>
      <c r="J498" s="295"/>
      <c r="K498" s="295"/>
      <c r="L498" s="295"/>
      <c r="M498" s="295"/>
      <c r="N498" s="295">
        <f>N497</f>
        <v>0</v>
      </c>
      <c r="O498" s="295"/>
      <c r="P498" s="295"/>
      <c r="Q498" s="295"/>
      <c r="R498" s="295"/>
      <c r="S498" s="295"/>
      <c r="T498" s="295"/>
      <c r="U498" s="295"/>
      <c r="V498" s="295"/>
      <c r="W498" s="295"/>
      <c r="X498" s="295"/>
      <c r="Y498" s="411">
        <f>Y497</f>
        <v>0</v>
      </c>
      <c r="Z498" s="411">
        <f t="shared" ref="Z498:AB498" si="286">Z497</f>
        <v>0</v>
      </c>
      <c r="AA498" s="411">
        <f t="shared" si="286"/>
        <v>0</v>
      </c>
      <c r="AB498" s="411">
        <f t="shared" si="286"/>
        <v>0</v>
      </c>
      <c r="AC498" s="411">
        <f t="shared" ref="AC498:AL498" si="287">AC497</f>
        <v>0</v>
      </c>
      <c r="AD498" s="411">
        <f t="shared" si="287"/>
        <v>0</v>
      </c>
      <c r="AE498" s="411">
        <f t="shared" si="287"/>
        <v>0</v>
      </c>
      <c r="AF498" s="411">
        <f t="shared" si="287"/>
        <v>0</v>
      </c>
      <c r="AG498" s="411">
        <f t="shared" si="287"/>
        <v>0</v>
      </c>
      <c r="AH498" s="411">
        <f t="shared" si="287"/>
        <v>0</v>
      </c>
      <c r="AI498" s="411">
        <f t="shared" si="287"/>
        <v>0</v>
      </c>
      <c r="AJ498" s="411">
        <f t="shared" si="287"/>
        <v>0</v>
      </c>
      <c r="AK498" s="411">
        <f t="shared" si="287"/>
        <v>0</v>
      </c>
      <c r="AL498" s="411">
        <f t="shared" si="287"/>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6">
        <v>30</v>
      </c>
      <c r="B500" s="314" t="s">
        <v>489</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6"/>
      <c r="B501" s="324" t="s">
        <v>259</v>
      </c>
      <c r="C501" s="291" t="s">
        <v>163</v>
      </c>
      <c r="D501" s="295"/>
      <c r="E501" s="295"/>
      <c r="F501" s="295"/>
      <c r="G501" s="295"/>
      <c r="H501" s="295"/>
      <c r="I501" s="295"/>
      <c r="J501" s="295"/>
      <c r="K501" s="295"/>
      <c r="L501" s="295"/>
      <c r="M501" s="295"/>
      <c r="N501" s="295">
        <f>N500</f>
        <v>0</v>
      </c>
      <c r="O501" s="295"/>
      <c r="P501" s="295"/>
      <c r="Q501" s="295"/>
      <c r="R501" s="295"/>
      <c r="S501" s="295"/>
      <c r="T501" s="295"/>
      <c r="U501" s="295"/>
      <c r="V501" s="295"/>
      <c r="W501" s="295"/>
      <c r="X501" s="295"/>
      <c r="Y501" s="411">
        <f>Y500</f>
        <v>0</v>
      </c>
      <c r="Z501" s="411">
        <f t="shared" ref="Z501:AB501" si="288">Z500</f>
        <v>0</v>
      </c>
      <c r="AA501" s="411">
        <f t="shared" si="288"/>
        <v>0</v>
      </c>
      <c r="AB501" s="411">
        <f t="shared" si="288"/>
        <v>0</v>
      </c>
      <c r="AC501" s="411">
        <f t="shared" ref="AC501:AL501" si="289">AC500</f>
        <v>0</v>
      </c>
      <c r="AD501" s="411">
        <f t="shared" si="289"/>
        <v>0</v>
      </c>
      <c r="AE501" s="411">
        <f t="shared" si="289"/>
        <v>0</v>
      </c>
      <c r="AF501" s="411">
        <f t="shared" si="289"/>
        <v>0</v>
      </c>
      <c r="AG501" s="411">
        <f t="shared" si="289"/>
        <v>0</v>
      </c>
      <c r="AH501" s="411">
        <f t="shared" si="289"/>
        <v>0</v>
      </c>
      <c r="AI501" s="411">
        <f t="shared" si="289"/>
        <v>0</v>
      </c>
      <c r="AJ501" s="411">
        <f t="shared" si="289"/>
        <v>0</v>
      </c>
      <c r="AK501" s="411">
        <f t="shared" si="289"/>
        <v>0</v>
      </c>
      <c r="AL501" s="411">
        <f t="shared" si="289"/>
        <v>0</v>
      </c>
      <c r="AM501" s="297"/>
    </row>
    <row r="502" spans="1:39" s="283" customFormat="1" ht="15" outlineLevel="1">
      <c r="A502" s="506"/>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75" outlineLevel="1">
      <c r="A503" s="506"/>
      <c r="B503" s="288" t="s">
        <v>490</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6">
        <v>31</v>
      </c>
      <c r="B504" s="324" t="s">
        <v>491</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6"/>
      <c r="B505" s="324" t="s">
        <v>259</v>
      </c>
      <c r="C505" s="291" t="s">
        <v>163</v>
      </c>
      <c r="D505" s="295"/>
      <c r="E505" s="295"/>
      <c r="F505" s="295"/>
      <c r="G505" s="295"/>
      <c r="H505" s="295"/>
      <c r="I505" s="295"/>
      <c r="J505" s="295"/>
      <c r="K505" s="295"/>
      <c r="L505" s="295"/>
      <c r="M505" s="295"/>
      <c r="N505" s="295">
        <f>N504</f>
        <v>0</v>
      </c>
      <c r="O505" s="295"/>
      <c r="P505" s="295"/>
      <c r="Q505" s="295"/>
      <c r="R505" s="295"/>
      <c r="S505" s="295"/>
      <c r="T505" s="295"/>
      <c r="U505" s="295"/>
      <c r="V505" s="295"/>
      <c r="W505" s="295"/>
      <c r="X505" s="295"/>
      <c r="Y505" s="411">
        <f>Y504</f>
        <v>0</v>
      </c>
      <c r="Z505" s="411">
        <f t="shared" ref="Z505:AB505" si="290">Z504</f>
        <v>0</v>
      </c>
      <c r="AA505" s="411">
        <f t="shared" si="290"/>
        <v>0</v>
      </c>
      <c r="AB505" s="411">
        <f t="shared" si="290"/>
        <v>0</v>
      </c>
      <c r="AC505" s="411">
        <f t="shared" ref="AC505:AL505" si="291">AC504</f>
        <v>0</v>
      </c>
      <c r="AD505" s="411">
        <f t="shared" si="291"/>
        <v>0</v>
      </c>
      <c r="AE505" s="411">
        <f t="shared" si="291"/>
        <v>0</v>
      </c>
      <c r="AF505" s="411">
        <f t="shared" si="291"/>
        <v>0</v>
      </c>
      <c r="AG505" s="411">
        <f t="shared" si="291"/>
        <v>0</v>
      </c>
      <c r="AH505" s="411">
        <f t="shared" si="291"/>
        <v>0</v>
      </c>
      <c r="AI505" s="411">
        <f t="shared" si="291"/>
        <v>0</v>
      </c>
      <c r="AJ505" s="411">
        <f t="shared" si="291"/>
        <v>0</v>
      </c>
      <c r="AK505" s="411">
        <f t="shared" si="291"/>
        <v>0</v>
      </c>
      <c r="AL505" s="411">
        <f t="shared" si="291"/>
        <v>0</v>
      </c>
      <c r="AM505" s="297"/>
    </row>
    <row r="506" spans="1:39" s="283" customFormat="1" ht="15" outlineLevel="1">
      <c r="A506" s="506"/>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6">
        <v>32</v>
      </c>
      <c r="B507" s="324" t="s">
        <v>492</v>
      </c>
      <c r="C507" s="291" t="s">
        <v>25</v>
      </c>
      <c r="D507" s="295">
        <v>0</v>
      </c>
      <c r="E507" s="295">
        <v>0</v>
      </c>
      <c r="F507" s="295">
        <v>0</v>
      </c>
      <c r="G507" s="295">
        <v>0</v>
      </c>
      <c r="H507" s="295">
        <v>0</v>
      </c>
      <c r="I507" s="295">
        <v>0</v>
      </c>
      <c r="J507" s="295">
        <v>0</v>
      </c>
      <c r="K507" s="295">
        <v>0</v>
      </c>
      <c r="L507" s="295">
        <v>0</v>
      </c>
      <c r="M507" s="295">
        <v>0</v>
      </c>
      <c r="N507" s="295">
        <v>0</v>
      </c>
      <c r="O507" s="295">
        <v>184.98046729999999</v>
      </c>
      <c r="P507" s="295">
        <v>0</v>
      </c>
      <c r="Q507" s="295">
        <v>0</v>
      </c>
      <c r="R507" s="295">
        <v>0</v>
      </c>
      <c r="S507" s="295">
        <v>0</v>
      </c>
      <c r="T507" s="295">
        <v>0</v>
      </c>
      <c r="U507" s="295">
        <v>0</v>
      </c>
      <c r="V507" s="295">
        <v>0</v>
      </c>
      <c r="W507" s="295">
        <v>0</v>
      </c>
      <c r="X507" s="295">
        <v>0</v>
      </c>
      <c r="Y507" s="410"/>
      <c r="Z507" s="410"/>
      <c r="AA507" s="410"/>
      <c r="AB507" s="410"/>
      <c r="AC507" s="410"/>
      <c r="AD507" s="410"/>
      <c r="AE507" s="410"/>
      <c r="AF507" s="410"/>
      <c r="AG507" s="410"/>
      <c r="AH507" s="410"/>
      <c r="AI507" s="410"/>
      <c r="AJ507" s="410"/>
      <c r="AK507" s="410"/>
      <c r="AL507" s="410"/>
      <c r="AM507" s="296">
        <f>SUM(Y507:AL507)</f>
        <v>0</v>
      </c>
    </row>
    <row r="508" spans="1:39" s="283" customFormat="1" ht="15" outlineLevel="1">
      <c r="A508" s="506"/>
      <c r="B508" s="324" t="s">
        <v>259</v>
      </c>
      <c r="C508" s="291" t="s">
        <v>163</v>
      </c>
      <c r="D508" s="295"/>
      <c r="E508" s="295"/>
      <c r="F508" s="295"/>
      <c r="G508" s="295"/>
      <c r="H508" s="295"/>
      <c r="I508" s="295"/>
      <c r="J508" s="295"/>
      <c r="K508" s="295"/>
      <c r="L508" s="295"/>
      <c r="M508" s="295"/>
      <c r="N508" s="295">
        <f>N507</f>
        <v>0</v>
      </c>
      <c r="O508" s="295"/>
      <c r="P508" s="295"/>
      <c r="Q508" s="295"/>
      <c r="R508" s="295"/>
      <c r="S508" s="295"/>
      <c r="T508" s="295"/>
      <c r="U508" s="295"/>
      <c r="V508" s="295"/>
      <c r="W508" s="295"/>
      <c r="X508" s="295"/>
      <c r="Y508" s="411">
        <f>Y507</f>
        <v>0</v>
      </c>
      <c r="Z508" s="411">
        <f t="shared" ref="Z508:AB508" si="292">Z507</f>
        <v>0</v>
      </c>
      <c r="AA508" s="411">
        <f t="shared" si="292"/>
        <v>0</v>
      </c>
      <c r="AB508" s="411">
        <f t="shared" si="292"/>
        <v>0</v>
      </c>
      <c r="AC508" s="411">
        <f t="shared" ref="AC508:AL508" si="293">AC507</f>
        <v>0</v>
      </c>
      <c r="AD508" s="411">
        <f t="shared" si="293"/>
        <v>0</v>
      </c>
      <c r="AE508" s="411">
        <f t="shared" si="293"/>
        <v>0</v>
      </c>
      <c r="AF508" s="411">
        <f t="shared" si="293"/>
        <v>0</v>
      </c>
      <c r="AG508" s="411">
        <f t="shared" si="293"/>
        <v>0</v>
      </c>
      <c r="AH508" s="411">
        <f t="shared" si="293"/>
        <v>0</v>
      </c>
      <c r="AI508" s="411">
        <f t="shared" si="293"/>
        <v>0</v>
      </c>
      <c r="AJ508" s="411">
        <f t="shared" si="293"/>
        <v>0</v>
      </c>
      <c r="AK508" s="411">
        <f t="shared" si="293"/>
        <v>0</v>
      </c>
      <c r="AL508" s="411">
        <f t="shared" si="293"/>
        <v>0</v>
      </c>
      <c r="AM508" s="297"/>
    </row>
    <row r="509" spans="1:39" s="283" customFormat="1" ht="15" outlineLevel="1">
      <c r="A509" s="506"/>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6">
        <v>33</v>
      </c>
      <c r="B510" s="324" t="s">
        <v>493</v>
      </c>
      <c r="C510" s="291" t="s">
        <v>25</v>
      </c>
      <c r="D510" s="295"/>
      <c r="E510" s="295"/>
      <c r="F510" s="295"/>
      <c r="G510" s="295"/>
      <c r="H510" s="295"/>
      <c r="I510" s="295"/>
      <c r="J510" s="295"/>
      <c r="K510" s="295"/>
      <c r="L510" s="295"/>
      <c r="M510" s="295"/>
      <c r="N510" s="295">
        <v>12</v>
      </c>
      <c r="O510" s="295"/>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6"/>
      <c r="B511" s="324" t="s">
        <v>259</v>
      </c>
      <c r="C511" s="291" t="s">
        <v>163</v>
      </c>
      <c r="D511" s="295"/>
      <c r="E511" s="295"/>
      <c r="F511" s="295"/>
      <c r="G511" s="295"/>
      <c r="H511" s="295"/>
      <c r="I511" s="295"/>
      <c r="J511" s="295"/>
      <c r="K511" s="295"/>
      <c r="L511" s="295"/>
      <c r="M511" s="295"/>
      <c r="N511" s="295">
        <f>N510</f>
        <v>12</v>
      </c>
      <c r="O511" s="295"/>
      <c r="P511" s="295"/>
      <c r="Q511" s="295"/>
      <c r="R511" s="295"/>
      <c r="S511" s="295"/>
      <c r="T511" s="295"/>
      <c r="U511" s="295"/>
      <c r="V511" s="295"/>
      <c r="W511" s="295"/>
      <c r="X511" s="295"/>
      <c r="Y511" s="411">
        <f>Y510</f>
        <v>0</v>
      </c>
      <c r="Z511" s="411">
        <f t="shared" ref="Z511:AB511" si="294">Z510</f>
        <v>0</v>
      </c>
      <c r="AA511" s="411">
        <f t="shared" si="294"/>
        <v>0</v>
      </c>
      <c r="AB511" s="411">
        <f t="shared" si="294"/>
        <v>0</v>
      </c>
      <c r="AC511" s="411">
        <f t="shared" ref="AC511:AK511" si="295">AC510</f>
        <v>0</v>
      </c>
      <c r="AD511" s="411">
        <f t="shared" si="295"/>
        <v>0</v>
      </c>
      <c r="AE511" s="411">
        <f t="shared" si="295"/>
        <v>0</v>
      </c>
      <c r="AF511" s="411">
        <f t="shared" si="295"/>
        <v>0</v>
      </c>
      <c r="AG511" s="411">
        <f t="shared" si="295"/>
        <v>0</v>
      </c>
      <c r="AH511" s="411">
        <f t="shared" si="295"/>
        <v>0</v>
      </c>
      <c r="AI511" s="411">
        <f t="shared" si="295"/>
        <v>0</v>
      </c>
      <c r="AJ511" s="411">
        <f t="shared" si="295"/>
        <v>0</v>
      </c>
      <c r="AK511" s="411">
        <f t="shared" si="295"/>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75">
      <c r="B513" s="327" t="s">
        <v>260</v>
      </c>
      <c r="C513" s="329"/>
      <c r="D513" s="329">
        <f>SUM(D408:D511)</f>
        <v>4142859.4675275567</v>
      </c>
      <c r="E513" s="329">
        <f t="shared" ref="E513:M513" si="296">SUM(E408:E511)</f>
        <v>4095523.836257556</v>
      </c>
      <c r="F513" s="329">
        <f t="shared" si="296"/>
        <v>4002342.7550865565</v>
      </c>
      <c r="G513" s="329">
        <f t="shared" si="296"/>
        <v>3725024.5252636564</v>
      </c>
      <c r="H513" s="329">
        <f t="shared" si="296"/>
        <v>3477011.7468068074</v>
      </c>
      <c r="I513" s="329">
        <f t="shared" si="296"/>
        <v>3463231.9001113898</v>
      </c>
      <c r="J513" s="329">
        <f t="shared" si="296"/>
        <v>3393012.80125139</v>
      </c>
      <c r="K513" s="329">
        <f t="shared" si="296"/>
        <v>3352493.3540373892</v>
      </c>
      <c r="L513" s="329">
        <f t="shared" si="296"/>
        <v>3283101.2105273898</v>
      </c>
      <c r="M513" s="329">
        <f t="shared" si="296"/>
        <v>2944621.3343513906</v>
      </c>
      <c r="N513" s="329"/>
      <c r="O513" s="329">
        <f>SUM(O408:O511)</f>
        <v>1209.7510727670419</v>
      </c>
      <c r="P513" s="329">
        <f t="shared" ref="P513:X513" si="297">SUM(P408:P511)</f>
        <v>866.72183891604209</v>
      </c>
      <c r="Q513" s="329">
        <f t="shared" si="297"/>
        <v>848.70190041304204</v>
      </c>
      <c r="R513" s="329">
        <f t="shared" si="297"/>
        <v>774.12868676504218</v>
      </c>
      <c r="S513" s="329">
        <f t="shared" si="297"/>
        <v>713.50775644055852</v>
      </c>
      <c r="T513" s="329">
        <f t="shared" si="297"/>
        <v>711.61708981300001</v>
      </c>
      <c r="U513" s="329">
        <f t="shared" si="297"/>
        <v>699.31055812900013</v>
      </c>
      <c r="V513" s="329">
        <f t="shared" si="297"/>
        <v>689.92636077700001</v>
      </c>
      <c r="W513" s="329">
        <f t="shared" si="297"/>
        <v>675.57446551200007</v>
      </c>
      <c r="X513" s="329">
        <f t="shared" si="297"/>
        <v>619.21485037700006</v>
      </c>
      <c r="Y513" s="329">
        <f>IF(Y407="kWh",SUMPRODUCT(D408:D511,Y408:Y511))</f>
        <v>665869.57998325652</v>
      </c>
      <c r="Z513" s="329">
        <f>IF(Z407="kWh",SUMPRODUCT(D408:D511,Z408:Z511))</f>
        <v>1037510.8673746749</v>
      </c>
      <c r="AA513" s="329">
        <f>IF(AA407="kW",SUMPRODUCT(N408:N511,O408:O511,AA408:AA511),SUMPRODUCT(D408:D511,AA408:AA511))</f>
        <v>5614.9416602955007</v>
      </c>
      <c r="AB513" s="329">
        <f>IF(AB407="kW",SUMPRODUCT(N408:N511,O408:O511,AB408:AB511),SUMPRODUCT(D408:D511,AB408:AB511))</f>
        <v>543.05840604959997</v>
      </c>
      <c r="AC513" s="329">
        <f>IF(AC407="kW",SUMPRODUCT(N408:N511,O408:O511,AC408:AC511),SUMPRODUCT(D408:D511,AC408:AC511))</f>
        <v>0</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0</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75">
      <c r="B514" s="391" t="s">
        <v>261</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1006548.1082931462</v>
      </c>
      <c r="Z514" s="328">
        <f>HLOOKUP(Z406,'2. LRAMVA Threshold'!$B$42:$Q$53,6,FALSE)</f>
        <v>395891.49990205932</v>
      </c>
      <c r="AA514" s="328">
        <f>HLOOKUP(AA406,'2. LRAMVA Threshold'!$B$42:$Q$53,6,FALSE)</f>
        <v>1501.498994124122</v>
      </c>
      <c r="AB514" s="328">
        <f>HLOOKUP(AB406,'2. LRAMVA Threshold'!$B$42:$Q$53,6,FALSE)</f>
        <v>0</v>
      </c>
      <c r="AC514" s="328">
        <f>HLOOKUP(AC406,'2. LRAMVA Threshold'!$B$42:$Q$53,6,FALSE)</f>
        <v>0</v>
      </c>
      <c r="AD514" s="328">
        <f>HLOOKUP(AD406,'2. LRAMVA Threshold'!$B$42:$Q$53,6,FALSE)</f>
        <v>0</v>
      </c>
      <c r="AE514" s="328">
        <f>HLOOKUP(AE406,'2. LRAMVA Threshold'!$B$42:$Q$53,6,FALSE)</f>
        <v>0</v>
      </c>
      <c r="AF514" s="328">
        <f>HLOOKUP(AF406,'2. LRAMVA Threshold'!$B$42:$Q$53,6,FALSE)</f>
        <v>0</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167</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2.2100000000000002E-2</v>
      </c>
      <c r="Z516" s="341">
        <f>HLOOKUP(Z$20,'3.  Distribution Rates'!$C$122:$P$133,6,FALSE)</f>
        <v>1.44E-2</v>
      </c>
      <c r="AA516" s="341">
        <f>HLOOKUP(AA$20,'3.  Distribution Rates'!$C$122:$P$133,6,FALSE)</f>
        <v>2.5684</v>
      </c>
      <c r="AB516" s="341">
        <f>HLOOKUP(AB$20,'3.  Distribution Rates'!$C$122:$P$133,6,FALSE)</f>
        <v>2.7299000000000002</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159</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8791.696346120274</v>
      </c>
      <c r="Z517" s="378">
        <f t="shared" ref="Z517:AL517" si="298">Z137*Z516</f>
        <v>6790.9363890185487</v>
      </c>
      <c r="AA517" s="378">
        <f t="shared" si="298"/>
        <v>19608.091750995856</v>
      </c>
      <c r="AB517" s="378">
        <f t="shared" si="298"/>
        <v>5043.279068070945</v>
      </c>
      <c r="AC517" s="378">
        <f t="shared" si="298"/>
        <v>0</v>
      </c>
      <c r="AD517" s="378">
        <f t="shared" si="298"/>
        <v>0</v>
      </c>
      <c r="AE517" s="378">
        <f t="shared" si="298"/>
        <v>0</v>
      </c>
      <c r="AF517" s="378">
        <f t="shared" si="298"/>
        <v>0</v>
      </c>
      <c r="AG517" s="378">
        <f t="shared" si="298"/>
        <v>0</v>
      </c>
      <c r="AH517" s="378">
        <f t="shared" si="298"/>
        <v>0</v>
      </c>
      <c r="AI517" s="378">
        <f t="shared" si="298"/>
        <v>0</v>
      </c>
      <c r="AJ517" s="378">
        <f t="shared" si="298"/>
        <v>0</v>
      </c>
      <c r="AK517" s="378">
        <f t="shared" si="298"/>
        <v>0</v>
      </c>
      <c r="AL517" s="378">
        <f t="shared" si="298"/>
        <v>0</v>
      </c>
      <c r="AM517" s="626">
        <f>SUM(Y517:AL517)</f>
        <v>40234.003554205621</v>
      </c>
      <c r="AO517" s="283"/>
    </row>
    <row r="518" spans="2:41" ht="15">
      <c r="B518" s="324" t="s">
        <v>160</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6783.464730883421</v>
      </c>
      <c r="Z518" s="378">
        <f t="shared" ref="Z518:AL518" si="299">Z266*Z516</f>
        <v>6434.5911040459951</v>
      </c>
      <c r="AA518" s="378">
        <f t="shared" si="299"/>
        <v>2019.9712817757732</v>
      </c>
      <c r="AB518" s="378">
        <f t="shared" si="299"/>
        <v>3516.6020668677174</v>
      </c>
      <c r="AC518" s="378">
        <f t="shared" si="299"/>
        <v>0</v>
      </c>
      <c r="AD518" s="378">
        <f t="shared" si="299"/>
        <v>0</v>
      </c>
      <c r="AE518" s="378">
        <f t="shared" si="299"/>
        <v>0</v>
      </c>
      <c r="AF518" s="378">
        <f t="shared" si="299"/>
        <v>0</v>
      </c>
      <c r="AG518" s="378">
        <f t="shared" si="299"/>
        <v>0</v>
      </c>
      <c r="AH518" s="378">
        <f t="shared" si="299"/>
        <v>0</v>
      </c>
      <c r="AI518" s="378">
        <f t="shared" si="299"/>
        <v>0</v>
      </c>
      <c r="AJ518" s="378">
        <f t="shared" si="299"/>
        <v>0</v>
      </c>
      <c r="AK518" s="378">
        <f t="shared" si="299"/>
        <v>0</v>
      </c>
      <c r="AL518" s="378">
        <f t="shared" si="299"/>
        <v>0</v>
      </c>
      <c r="AM518" s="626">
        <f>SUM(Y518:AL518)</f>
        <v>18754.629183572906</v>
      </c>
    </row>
    <row r="519" spans="2:41" ht="15">
      <c r="B519" s="324" t="s">
        <v>161</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6144.7757473841857</v>
      </c>
      <c r="Z519" s="378">
        <f t="shared" ref="Z519:AL519" si="300">Z395*Z516</f>
        <v>7492.9835847375089</v>
      </c>
      <c r="AA519" s="378">
        <f t="shared" si="300"/>
        <v>4681.2664058810005</v>
      </c>
      <c r="AB519" s="378">
        <f t="shared" si="300"/>
        <v>7691.429127371407</v>
      </c>
      <c r="AC519" s="378">
        <f t="shared" si="300"/>
        <v>0</v>
      </c>
      <c r="AD519" s="378">
        <f t="shared" si="300"/>
        <v>0</v>
      </c>
      <c r="AE519" s="378">
        <f t="shared" si="300"/>
        <v>0</v>
      </c>
      <c r="AF519" s="378">
        <f t="shared" si="300"/>
        <v>0</v>
      </c>
      <c r="AG519" s="378">
        <f t="shared" si="300"/>
        <v>0</v>
      </c>
      <c r="AH519" s="378">
        <f t="shared" si="300"/>
        <v>0</v>
      </c>
      <c r="AI519" s="378">
        <f t="shared" si="300"/>
        <v>0</v>
      </c>
      <c r="AJ519" s="378">
        <f t="shared" si="300"/>
        <v>0</v>
      </c>
      <c r="AK519" s="378">
        <f t="shared" si="300"/>
        <v>0</v>
      </c>
      <c r="AL519" s="378">
        <f t="shared" si="300"/>
        <v>0</v>
      </c>
      <c r="AM519" s="626">
        <f>SUM(Y519:AL519)</f>
        <v>26010.454865374104</v>
      </c>
    </row>
    <row r="520" spans="2:41" ht="15">
      <c r="B520" s="324" t="s">
        <v>162</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14715.71771762997</v>
      </c>
      <c r="Z520" s="378">
        <f t="shared" ref="Z520:AK520" si="301">Z513*Z516</f>
        <v>14940.156490195317</v>
      </c>
      <c r="AA520" s="378">
        <f t="shared" si="301"/>
        <v>14421.416160302964</v>
      </c>
      <c r="AB520" s="378">
        <f t="shared" si="301"/>
        <v>1482.495142674803</v>
      </c>
      <c r="AC520" s="378">
        <f t="shared" si="301"/>
        <v>0</v>
      </c>
      <c r="AD520" s="378">
        <f t="shared" si="301"/>
        <v>0</v>
      </c>
      <c r="AE520" s="378">
        <f t="shared" si="301"/>
        <v>0</v>
      </c>
      <c r="AF520" s="378">
        <f t="shared" si="301"/>
        <v>0</v>
      </c>
      <c r="AG520" s="378">
        <f t="shared" si="301"/>
        <v>0</v>
      </c>
      <c r="AH520" s="378">
        <f t="shared" si="301"/>
        <v>0</v>
      </c>
      <c r="AI520" s="378">
        <f>AI513*AI516</f>
        <v>0</v>
      </c>
      <c r="AJ520" s="378">
        <f t="shared" si="301"/>
        <v>0</v>
      </c>
      <c r="AK520" s="378">
        <f t="shared" si="301"/>
        <v>0</v>
      </c>
      <c r="AL520" s="378">
        <f>AL513*AL516</f>
        <v>0</v>
      </c>
      <c r="AM520" s="626">
        <f>SUM(Y520:AL520)</f>
        <v>45559.785510803049</v>
      </c>
    </row>
    <row r="521" spans="2:41" ht="15.75">
      <c r="B521" s="349" t="s">
        <v>262</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36435.654542017852</v>
      </c>
      <c r="Z521" s="346">
        <f t="shared" ref="Z521:AK521" si="302">SUM(Z517:Z520)</f>
        <v>35658.66756799737</v>
      </c>
      <c r="AA521" s="346">
        <f t="shared" si="302"/>
        <v>40730.745598955589</v>
      </c>
      <c r="AB521" s="346">
        <f t="shared" si="302"/>
        <v>17733.805404984872</v>
      </c>
      <c r="AC521" s="346">
        <f t="shared" si="302"/>
        <v>0</v>
      </c>
      <c r="AD521" s="346">
        <f t="shared" si="302"/>
        <v>0</v>
      </c>
      <c r="AE521" s="346">
        <f t="shared" si="302"/>
        <v>0</v>
      </c>
      <c r="AF521" s="346">
        <f t="shared" si="302"/>
        <v>0</v>
      </c>
      <c r="AG521" s="346">
        <f t="shared" si="302"/>
        <v>0</v>
      </c>
      <c r="AH521" s="346">
        <f t="shared" si="302"/>
        <v>0</v>
      </c>
      <c r="AI521" s="346">
        <f t="shared" si="302"/>
        <v>0</v>
      </c>
      <c r="AJ521" s="346">
        <f t="shared" si="302"/>
        <v>0</v>
      </c>
      <c r="AK521" s="346">
        <f t="shared" si="302"/>
        <v>0</v>
      </c>
      <c r="AL521" s="346">
        <f>SUM(AL517:AL520)</f>
        <v>0</v>
      </c>
      <c r="AM521" s="407">
        <f>SUM(AM517:AM520)</f>
        <v>130558.87311395568</v>
      </c>
    </row>
    <row r="522" spans="2:41" ht="15.75">
      <c r="B522" s="349" t="s">
        <v>263</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22244.713193278534</v>
      </c>
      <c r="Z522" s="347">
        <f t="shared" ref="Z522:AJ522" si="303">Z514*Z516</f>
        <v>5700.8375985896537</v>
      </c>
      <c r="AA522" s="347">
        <f>AA514*AA516</f>
        <v>3856.450016508395</v>
      </c>
      <c r="AB522" s="347">
        <f t="shared" si="303"/>
        <v>0</v>
      </c>
      <c r="AC522" s="347">
        <f t="shared" si="303"/>
        <v>0</v>
      </c>
      <c r="AD522" s="347">
        <f>AD514*AD516</f>
        <v>0</v>
      </c>
      <c r="AE522" s="347">
        <f t="shared" si="303"/>
        <v>0</v>
      </c>
      <c r="AF522" s="347">
        <f t="shared" si="303"/>
        <v>0</v>
      </c>
      <c r="AG522" s="347">
        <f t="shared" si="303"/>
        <v>0</v>
      </c>
      <c r="AH522" s="347">
        <f t="shared" si="303"/>
        <v>0</v>
      </c>
      <c r="AI522" s="347">
        <f t="shared" si="303"/>
        <v>0</v>
      </c>
      <c r="AJ522" s="347">
        <f t="shared" si="303"/>
        <v>0</v>
      </c>
      <c r="AK522" s="347">
        <f>AK514*AK516</f>
        <v>0</v>
      </c>
      <c r="AL522" s="347">
        <f>AL514*AL516</f>
        <v>0</v>
      </c>
      <c r="AM522" s="407">
        <f>SUM(Y522:AL522)</f>
        <v>31802.000808376582</v>
      </c>
    </row>
    <row r="523" spans="2:41" ht="15.75">
      <c r="B523" s="349" t="s">
        <v>265</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98756.872305579091</v>
      </c>
    </row>
    <row r="524" spans="2:41" ht="15.75">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75">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201</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619023.95111325663</v>
      </c>
      <c r="Z526" s="291">
        <f>SUMPRODUCT(E408:E511,Z408:Z511)</f>
        <v>1037020.864974675</v>
      </c>
      <c r="AA526" s="291">
        <f>IF(AA407="kW",SUMPRODUCT(N408:N511,P408:P511,AA408:AA511),SUMPRODUCT(E408:E511,AA408:AA511))</f>
        <v>5614.9416602955007</v>
      </c>
      <c r="AB526" s="291">
        <f>IF(AB407="kW",SUMPRODUCT(N408:N511,P408:P511,AB408:AB511),SUMPRODUCT(E408:E511,AB408:AB511))</f>
        <v>543.05840604959997</v>
      </c>
      <c r="AC526" s="291">
        <f>IF(AC407="kW",SUMPRODUCT(N408:N511,P408:P511,AC408:AC511),SUMPRODUCT(E408:E511,AC408:AC511))</f>
        <v>0</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0</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202</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587225.23444225651</v>
      </c>
      <c r="Z527" s="291">
        <f>SUMPRODUCT(F408:F511,Z408:Z511)</f>
        <v>975638.50047467486</v>
      </c>
      <c r="AA527" s="291">
        <f>IF(AA407="kW",SUMPRODUCT(N408:N511,Q408:Q511,AA408:AA511),SUMPRODUCT(F408:F511,AA408:AA511))</f>
        <v>5614.9416602955007</v>
      </c>
      <c r="AB527" s="291">
        <f>IF(AB407="kW",SUMPRODUCT(N408:N511,Q408:Q511,AB408:AB511),SUMPRODUCT(F408:F511,AB408:AB511))</f>
        <v>536.84962023360004</v>
      </c>
      <c r="AC527" s="291">
        <f>IF(AC407="kW",SUMPRODUCT(N408:N511,Q408:Q511,AC408:AC511),SUMPRODUCT(F408:F511, AC408:AC511))</f>
        <v>0</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0</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203</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583504.86357665644</v>
      </c>
      <c r="Z528" s="291">
        <f>SUMPRODUCT(G408:G511,Z408:Z511)</f>
        <v>844116.48492467497</v>
      </c>
      <c r="AA528" s="291">
        <f>IF(AA407="kW",SUMPRODUCT(N408:N511,R408:R511,AA408:AA511),SUMPRODUCT(G408:G511,AA408:AA511))</f>
        <v>5313.8688476523002</v>
      </c>
      <c r="AB528" s="291">
        <f>IF(AB407="kW",SUMPRODUCT(N408:N511,R408:R511,AB408:AB511),SUMPRODUCT(G408:G511,AB408:AB511))</f>
        <v>420.05782334880001</v>
      </c>
      <c r="AC528" s="291">
        <f>IF(AC407="kW",SUMPRODUCT(N408:N511,R408:R511,AC408:AC511),SUMPRODUCT(G408:G511, AC408:AC511))</f>
        <v>0</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0</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204</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563688.6567198073</v>
      </c>
      <c r="Z529" s="291">
        <f>SUMPRODUCT(H408:H511,Z408:Z511)</f>
        <v>814821.655474675</v>
      </c>
      <c r="AA529" s="291">
        <f>IF(AA407="kW",SUMPRODUCT(N408:N511,S408:S511,AA408:AA511),SUMPRODUCT(H408:H511,AA408:AA511))</f>
        <v>5086.7611919537394</v>
      </c>
      <c r="AB529" s="291">
        <f>IF(AB407="kW",SUMPRODUCT(N408:N511,S408:S511,AB408:AB511),SUMPRODUCT(H408:H511,AB408:AB511))</f>
        <v>91.188497295360008</v>
      </c>
      <c r="AC529" s="291">
        <f>IF(AC407="kW",SUMPRODUCT(N408:N511,S408:S511,AC408:AC511),SUMPRODUCT(H408:H511, AC408:AC511))</f>
        <v>0</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0</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205</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549908.81002439</v>
      </c>
      <c r="Z530" s="291">
        <f>SUMPRODUCT(I408:I511,Z408:Z511)</f>
        <v>814821.655474675</v>
      </c>
      <c r="AA530" s="291">
        <f>IF(AA407="kW",SUMPRODUCT(N408:N511,T408:T511,AA408:AA511),SUMPRODUCT(I408:I511,AA408:AA511))</f>
        <v>5086.7611919537394</v>
      </c>
      <c r="AB530" s="291">
        <f>IF(AB407="kW",SUMPRODUCT(N408:N511,T408:T511,AB408:AB511),SUMPRODUCT(I408:I511,AB408:AB511))</f>
        <v>91.188497295360008</v>
      </c>
      <c r="AC530" s="291">
        <f>IF(AC407="kW",SUMPRODUCT(N408:N511,T408:T511,AC408:AC511),SUMPRODUCT(I408:I511, AC408:AC511))</f>
        <v>0</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0</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206</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549574.88316438999</v>
      </c>
      <c r="Z531" s="326">
        <f>SUMPRODUCT(J408:J511,Z408:Z511)</f>
        <v>793856.103874675</v>
      </c>
      <c r="AA531" s="326">
        <f>IF(AA407="kW",SUMPRODUCT(N408:N511,U408:U511,AA408:AA511),SUMPRODUCT(J408:J511,AA408:AA511))</f>
        <v>4989.4732556081399</v>
      </c>
      <c r="AB531" s="326">
        <f>IF(AB407="kW",SUMPRODUCT(N408:N511,U408:U511,AB408:AB511),SUMPRODUCT(J408:J511,AB408:AB511))</f>
        <v>87.734487720960004</v>
      </c>
      <c r="AC531" s="326">
        <f>IF(AC407="kW",SUMPRODUCT(N408:N511,U408:U511,AC408:AC511),SUMPRODUCT(J408:J511, AC408:AC511))</f>
        <v>0</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0</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582</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5">
      <c r="B534" s="592" t="s">
        <v>526</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51" fitToHeight="0" orientation="landscape" cellComments="asDisplayed" r:id="rId1"/>
  <headerFooter>
    <oddHeader>&amp;L&amp;G</oddHeader>
    <oddFooter>&amp;R&amp;P of &amp;N</oddFooter>
  </headerFooter>
  <rowBreaks count="3" manualBreakCount="3">
    <brk id="58" max="38" man="1"/>
    <brk id="145" max="38" man="1"/>
    <brk id="403" max="3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130"/>
  <sheetViews>
    <sheetView topLeftCell="A29" zoomScale="90" zoomScaleNormal="90" workbookViewId="0">
      <pane xSplit="2" topLeftCell="C1" activePane="topRight" state="frozen"/>
      <selection pane="topRight" activeCell="H153" sqref="H153"/>
    </sheetView>
  </sheetViews>
  <sheetFormatPr defaultColWidth="9" defaultRowHeight="15" outlineLevelRow="1" outlineLevelCol="1"/>
  <cols>
    <col min="1" max="1" width="4.5703125" style="519" customWidth="1"/>
    <col min="2" max="2" width="44" style="427" customWidth="1"/>
    <col min="3" max="3" width="13.42578125" style="427" customWidth="1"/>
    <col min="4" max="4" width="17" style="427" customWidth="1"/>
    <col min="5" max="13" width="10.140625" style="427" bestFit="1" customWidth="1" outlineLevel="1"/>
    <col min="14" max="14" width="13.5703125" style="427" customWidth="1" outlineLevel="1"/>
    <col min="15" max="15" width="15.5703125" style="427" customWidth="1"/>
    <col min="16" max="24" width="9" style="427" customWidth="1" outlineLevel="1"/>
    <col min="25" max="25" width="16.5703125" style="427" customWidth="1"/>
    <col min="26" max="27" width="15" style="427" customWidth="1"/>
    <col min="28" max="28" width="17.5703125" style="427" customWidth="1"/>
    <col min="29" max="29" width="19.5703125" style="427" hidden="1" customWidth="1"/>
    <col min="30" max="30" width="18.5703125" style="427" hidden="1" customWidth="1"/>
    <col min="31" max="35" width="15" style="427" hidden="1" customWidth="1"/>
    <col min="36" max="38" width="17.28515625" style="427" hidden="1" customWidth="1"/>
    <col min="39" max="39" width="14.5703125" style="427" customWidth="1"/>
    <col min="40" max="40" width="11.5703125" style="427" customWidth="1"/>
    <col min="41" max="16384" width="9" style="427"/>
  </cols>
  <sheetData>
    <row r="13" spans="2:39" ht="15.75" thickBot="1"/>
    <row r="14" spans="2:39" ht="26.25" customHeight="1" thickBot="1">
      <c r="B14" s="822" t="s">
        <v>171</v>
      </c>
      <c r="C14" s="257" t="s">
        <v>175</v>
      </c>
      <c r="D14" s="503"/>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22"/>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22"/>
      <c r="C16" s="805" t="s">
        <v>551</v>
      </c>
      <c r="D16" s="806"/>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22" t="s">
        <v>505</v>
      </c>
      <c r="C18" s="821" t="s">
        <v>680</v>
      </c>
      <c r="D18" s="821"/>
      <c r="E18" s="821"/>
      <c r="F18" s="821"/>
      <c r="G18" s="821"/>
      <c r="H18" s="821"/>
      <c r="I18" s="821"/>
      <c r="J18" s="821"/>
      <c r="K18" s="821"/>
      <c r="L18" s="821"/>
      <c r="M18" s="821"/>
      <c r="N18" s="821"/>
      <c r="O18" s="821"/>
      <c r="P18" s="821"/>
      <c r="Q18" s="821"/>
      <c r="R18" s="821"/>
      <c r="S18" s="821"/>
      <c r="T18" s="821"/>
      <c r="U18" s="821"/>
      <c r="V18" s="821"/>
      <c r="W18" s="821"/>
      <c r="X18" s="821"/>
      <c r="Y18" s="603"/>
      <c r="Z18" s="603"/>
      <c r="AA18" s="603"/>
      <c r="AB18" s="603"/>
      <c r="AC18" s="603"/>
      <c r="AD18" s="603"/>
      <c r="AE18" s="270"/>
      <c r="AF18" s="265"/>
      <c r="AG18" s="265"/>
      <c r="AH18" s="265"/>
      <c r="AI18" s="265"/>
      <c r="AJ18" s="265"/>
      <c r="AK18" s="265"/>
      <c r="AL18" s="265"/>
      <c r="AM18" s="265"/>
    </row>
    <row r="19" spans="2:39" ht="45.75" customHeight="1">
      <c r="B19" s="822"/>
      <c r="C19" s="821" t="s">
        <v>565</v>
      </c>
      <c r="D19" s="821"/>
      <c r="E19" s="821"/>
      <c r="F19" s="821"/>
      <c r="G19" s="821"/>
      <c r="H19" s="821"/>
      <c r="I19" s="821"/>
      <c r="J19" s="821"/>
      <c r="K19" s="821"/>
      <c r="L19" s="821"/>
      <c r="M19" s="821"/>
      <c r="N19" s="821"/>
      <c r="O19" s="821"/>
      <c r="P19" s="821"/>
      <c r="Q19" s="821"/>
      <c r="R19" s="821"/>
      <c r="S19" s="821"/>
      <c r="T19" s="821"/>
      <c r="U19" s="821"/>
      <c r="V19" s="821"/>
      <c r="W19" s="821"/>
      <c r="X19" s="821"/>
      <c r="Y19" s="603"/>
      <c r="Z19" s="603"/>
      <c r="AA19" s="603"/>
      <c r="AB19" s="603"/>
      <c r="AC19" s="603"/>
      <c r="AD19" s="603"/>
      <c r="AE19" s="270"/>
      <c r="AF19" s="265"/>
      <c r="AG19" s="265"/>
      <c r="AH19" s="265"/>
      <c r="AI19" s="265"/>
      <c r="AJ19" s="265"/>
      <c r="AK19" s="265"/>
      <c r="AL19" s="265"/>
      <c r="AM19" s="265"/>
    </row>
    <row r="20" spans="2:39" ht="62.25" customHeight="1">
      <c r="B20" s="273"/>
      <c r="C20" s="821" t="s">
        <v>563</v>
      </c>
      <c r="D20" s="821"/>
      <c r="E20" s="821"/>
      <c r="F20" s="821"/>
      <c r="G20" s="821"/>
      <c r="H20" s="821"/>
      <c r="I20" s="821"/>
      <c r="J20" s="821"/>
      <c r="K20" s="821"/>
      <c r="L20" s="821"/>
      <c r="M20" s="821"/>
      <c r="N20" s="821"/>
      <c r="O20" s="821"/>
      <c r="P20" s="821"/>
      <c r="Q20" s="821"/>
      <c r="R20" s="821"/>
      <c r="S20" s="821"/>
      <c r="T20" s="821"/>
      <c r="U20" s="821"/>
      <c r="V20" s="821"/>
      <c r="W20" s="821"/>
      <c r="X20" s="821"/>
      <c r="Y20" s="603"/>
      <c r="Z20" s="603"/>
      <c r="AA20" s="603"/>
      <c r="AB20" s="603"/>
      <c r="AC20" s="603"/>
      <c r="AD20" s="603"/>
      <c r="AE20" s="428"/>
      <c r="AF20" s="265"/>
      <c r="AG20" s="265"/>
      <c r="AH20" s="265"/>
      <c r="AI20" s="265"/>
      <c r="AJ20" s="265"/>
      <c r="AK20" s="265"/>
      <c r="AL20" s="265"/>
      <c r="AM20" s="265"/>
    </row>
    <row r="21" spans="2:39" ht="37.5" customHeight="1">
      <c r="B21" s="273"/>
      <c r="C21" s="821" t="s">
        <v>625</v>
      </c>
      <c r="D21" s="821"/>
      <c r="E21" s="821"/>
      <c r="F21" s="821"/>
      <c r="G21" s="821"/>
      <c r="H21" s="821"/>
      <c r="I21" s="821"/>
      <c r="J21" s="821"/>
      <c r="K21" s="821"/>
      <c r="L21" s="821"/>
      <c r="M21" s="821"/>
      <c r="N21" s="821"/>
      <c r="O21" s="821"/>
      <c r="P21" s="821"/>
      <c r="Q21" s="821"/>
      <c r="R21" s="821"/>
      <c r="S21" s="821"/>
      <c r="T21" s="821"/>
      <c r="U21" s="821"/>
      <c r="V21" s="821"/>
      <c r="W21" s="821"/>
      <c r="X21" s="821"/>
      <c r="Y21" s="603"/>
      <c r="Z21" s="603"/>
      <c r="AA21" s="603"/>
      <c r="AB21" s="603"/>
      <c r="AC21" s="603"/>
      <c r="AD21" s="603"/>
      <c r="AE21" s="276"/>
      <c r="AF21" s="265"/>
      <c r="AG21" s="265"/>
      <c r="AH21" s="265"/>
      <c r="AI21" s="265"/>
      <c r="AJ21" s="265"/>
      <c r="AK21" s="265"/>
      <c r="AL21" s="265"/>
      <c r="AM21" s="265"/>
    </row>
    <row r="22" spans="2:39" ht="54.75" customHeight="1">
      <c r="B22" s="273"/>
      <c r="C22" s="821" t="s">
        <v>611</v>
      </c>
      <c r="D22" s="821"/>
      <c r="E22" s="821"/>
      <c r="F22" s="821"/>
      <c r="G22" s="821"/>
      <c r="H22" s="821"/>
      <c r="I22" s="821"/>
      <c r="J22" s="821"/>
      <c r="K22" s="821"/>
      <c r="L22" s="821"/>
      <c r="M22" s="821"/>
      <c r="N22" s="821"/>
      <c r="O22" s="821"/>
      <c r="P22" s="821"/>
      <c r="Q22" s="821"/>
      <c r="R22" s="821"/>
      <c r="S22" s="821"/>
      <c r="T22" s="821"/>
      <c r="U22" s="821"/>
      <c r="V22" s="821"/>
      <c r="W22" s="821"/>
      <c r="X22" s="821"/>
      <c r="Y22" s="603"/>
      <c r="Z22" s="603"/>
      <c r="AA22" s="603"/>
      <c r="AB22" s="603"/>
      <c r="AC22" s="603"/>
      <c r="AD22" s="603"/>
      <c r="AE22" s="428"/>
      <c r="AF22" s="265"/>
      <c r="AG22" s="265"/>
      <c r="AH22" s="265"/>
      <c r="AI22" s="265"/>
      <c r="AJ22" s="265"/>
      <c r="AK22" s="265"/>
      <c r="AL22" s="265"/>
      <c r="AM22" s="265"/>
    </row>
    <row r="23" spans="2:39" ht="15.75">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75">
      <c r="B24" s="822" t="s">
        <v>527</v>
      </c>
      <c r="C24" s="593" t="s">
        <v>529</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75">
      <c r="B25" s="822"/>
      <c r="C25" s="593" t="s">
        <v>530</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75">
      <c r="B26" s="536"/>
      <c r="C26" s="593" t="s">
        <v>531</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75">
      <c r="B27" s="536"/>
      <c r="C27" s="593" t="s">
        <v>532</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75">
      <c r="B28" s="536"/>
      <c r="C28" s="593" t="s">
        <v>533</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75">
      <c r="B29" s="536"/>
      <c r="C29" s="593" t="s">
        <v>534</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75">
      <c r="B30" s="536"/>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75">
      <c r="B31" s="536"/>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80" t="s">
        <v>266</v>
      </c>
      <c r="C33" s="281"/>
      <c r="D33" s="587"/>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12" t="s">
        <v>211</v>
      </c>
      <c r="C34" s="814" t="s">
        <v>33</v>
      </c>
      <c r="D34" s="284" t="s">
        <v>422</v>
      </c>
      <c r="E34" s="816" t="s">
        <v>209</v>
      </c>
      <c r="F34" s="817"/>
      <c r="G34" s="817"/>
      <c r="H34" s="817"/>
      <c r="I34" s="817"/>
      <c r="J34" s="817"/>
      <c r="K34" s="817"/>
      <c r="L34" s="817"/>
      <c r="M34" s="818"/>
      <c r="N34" s="819" t="s">
        <v>213</v>
      </c>
      <c r="O34" s="284" t="s">
        <v>423</v>
      </c>
      <c r="P34" s="816" t="s">
        <v>212</v>
      </c>
      <c r="Q34" s="817"/>
      <c r="R34" s="817"/>
      <c r="S34" s="817"/>
      <c r="T34" s="817"/>
      <c r="U34" s="817"/>
      <c r="V34" s="817"/>
      <c r="W34" s="817"/>
      <c r="X34" s="818"/>
      <c r="Y34" s="809" t="s">
        <v>243</v>
      </c>
      <c r="Z34" s="810"/>
      <c r="AA34" s="810"/>
      <c r="AB34" s="810"/>
      <c r="AC34" s="810"/>
      <c r="AD34" s="810"/>
      <c r="AE34" s="810"/>
      <c r="AF34" s="810"/>
      <c r="AG34" s="810"/>
      <c r="AH34" s="810"/>
      <c r="AI34" s="810"/>
      <c r="AJ34" s="810"/>
      <c r="AK34" s="810"/>
      <c r="AL34" s="810"/>
      <c r="AM34" s="811"/>
    </row>
    <row r="35" spans="1:39" ht="65.25" customHeight="1">
      <c r="B35" s="813"/>
      <c r="C35" s="815"/>
      <c r="D35" s="285">
        <v>2015</v>
      </c>
      <c r="E35" s="285">
        <v>2016</v>
      </c>
      <c r="F35" s="285">
        <v>2017</v>
      </c>
      <c r="G35" s="285">
        <v>2018</v>
      </c>
      <c r="H35" s="285">
        <v>2019</v>
      </c>
      <c r="I35" s="285">
        <v>2020</v>
      </c>
      <c r="J35" s="285">
        <v>2021</v>
      </c>
      <c r="K35" s="285">
        <v>2022</v>
      </c>
      <c r="L35" s="285">
        <v>2023</v>
      </c>
      <c r="M35" s="429">
        <v>2024</v>
      </c>
      <c r="N35" s="820"/>
      <c r="O35" s="285">
        <v>2015</v>
      </c>
      <c r="P35" s="285">
        <v>2016</v>
      </c>
      <c r="Q35" s="285">
        <v>2017</v>
      </c>
      <c r="R35" s="285">
        <v>2018</v>
      </c>
      <c r="S35" s="285">
        <v>2019</v>
      </c>
      <c r="T35" s="285">
        <v>2020</v>
      </c>
      <c r="U35" s="285">
        <v>2021</v>
      </c>
      <c r="V35" s="285">
        <v>2022</v>
      </c>
      <c r="W35" s="285">
        <v>2023</v>
      </c>
      <c r="X35" s="429">
        <v>2024</v>
      </c>
      <c r="Y35" s="285" t="str">
        <f>'1.  LRAMVA Summary'!D52</f>
        <v>Residential</v>
      </c>
      <c r="Z35" s="285" t="str">
        <f>'1.  LRAMVA Summary'!E52</f>
        <v>GS&lt;50 kW</v>
      </c>
      <c r="AA35" s="285" t="str">
        <f>'1.  LRAMVA Summary'!F52</f>
        <v>GS 50 to 999 kW</v>
      </c>
      <c r="AB35" s="285" t="str">
        <f>'1.  LRAMVA Summary'!G52</f>
        <v>GS&gt;1000 kW</v>
      </c>
      <c r="AC35" s="285" t="str">
        <f>'1.  LRAMVA Summary'!H52</f>
        <v/>
      </c>
      <c r="AD35" s="285" t="str">
        <f>'1.  LRAMVA Summary'!I52</f>
        <v/>
      </c>
      <c r="AE35" s="285" t="str">
        <f>'1.  LRAMVA Summary'!J52</f>
        <v/>
      </c>
      <c r="AF35" s="285" t="str">
        <f>'1.  LRAMVA Summary'!K52</f>
        <v/>
      </c>
      <c r="AG35" s="285" t="str">
        <f>'1.  LRAMVA Summary'!L52</f>
        <v/>
      </c>
      <c r="AH35" s="285" t="str">
        <f>'1.  LRAMVA Summary'!M52</f>
        <v/>
      </c>
      <c r="AI35" s="285" t="str">
        <f>'1.  LRAMVA Summary'!N52</f>
        <v/>
      </c>
      <c r="AJ35" s="285" t="str">
        <f>'1.  LRAMVA Summary'!O52</f>
        <v/>
      </c>
      <c r="AK35" s="285" t="str">
        <f>'1.  LRAMVA Summary'!P52</f>
        <v/>
      </c>
      <c r="AL35" s="285" t="str">
        <f>'1.  LRAMVA Summary'!Q52</f>
        <v/>
      </c>
      <c r="AM35" s="287" t="str">
        <f>'1.  LRAMVA Summary'!R52</f>
        <v>Total</v>
      </c>
    </row>
    <row r="36" spans="1:39" ht="16.5" customHeight="1">
      <c r="B36" s="515" t="s">
        <v>504</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Summary'!D53</f>
        <v>kWh</v>
      </c>
      <c r="Z36" s="291" t="str">
        <f>'1.  LRAMVA Summary'!E53</f>
        <v>kWh</v>
      </c>
      <c r="AA36" s="291" t="str">
        <f>'1.  LRAMVA Summary'!F53</f>
        <v>kW</v>
      </c>
      <c r="AB36" s="291" t="str">
        <f>'1.  LRAMVA Summary'!G53</f>
        <v>kW</v>
      </c>
      <c r="AC36" s="291">
        <f>'1.  LRAMVA Summary'!H53</f>
        <v>0</v>
      </c>
      <c r="AD36" s="291">
        <f>'1.  LRAMVA Summary'!I53</f>
        <v>0</v>
      </c>
      <c r="AE36" s="291">
        <f>'1.  LRAMVA Summary'!J53</f>
        <v>0</v>
      </c>
      <c r="AF36" s="291">
        <f>'1.  LRAMVA Summary'!K53</f>
        <v>0</v>
      </c>
      <c r="AG36" s="291">
        <f>'1.  LRAMVA Summary'!L53</f>
        <v>0</v>
      </c>
      <c r="AH36" s="291">
        <f>'1.  LRAMVA Summary'!M53</f>
        <v>0</v>
      </c>
      <c r="AI36" s="291">
        <f>'1.  LRAMVA Summary'!N53</f>
        <v>0</v>
      </c>
      <c r="AJ36" s="291">
        <f>'1.  LRAMVA Summary'!O53</f>
        <v>0</v>
      </c>
      <c r="AK36" s="291">
        <f>'1.  LRAMVA Summary'!P53</f>
        <v>0</v>
      </c>
      <c r="AL36" s="291">
        <f>'1.  LRAMVA Summary'!Q53</f>
        <v>0</v>
      </c>
      <c r="AM36" s="292"/>
    </row>
    <row r="37" spans="1:39" ht="16.5" customHeight="1" outlineLevel="1">
      <c r="B37" s="288" t="s">
        <v>497</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outlineLevel="1">
      <c r="A38" s="519">
        <v>1</v>
      </c>
      <c r="B38" s="517" t="s">
        <v>95</v>
      </c>
      <c r="C38" s="291" t="s">
        <v>25</v>
      </c>
      <c r="D38" s="295">
        <v>127290</v>
      </c>
      <c r="E38" s="295">
        <v>126132</v>
      </c>
      <c r="F38" s="295">
        <v>126132</v>
      </c>
      <c r="G38" s="295">
        <v>126132</v>
      </c>
      <c r="H38" s="295">
        <v>126132</v>
      </c>
      <c r="I38" s="295">
        <v>126132</v>
      </c>
      <c r="J38" s="295">
        <v>126132</v>
      </c>
      <c r="K38" s="295">
        <v>126104</v>
      </c>
      <c r="L38" s="295">
        <v>126104</v>
      </c>
      <c r="M38" s="295">
        <v>126104</v>
      </c>
      <c r="N38" s="291"/>
      <c r="O38" s="295">
        <v>8</v>
      </c>
      <c r="P38" s="295">
        <v>8</v>
      </c>
      <c r="Q38" s="295">
        <v>8</v>
      </c>
      <c r="R38" s="295">
        <v>8</v>
      </c>
      <c r="S38" s="295">
        <v>8</v>
      </c>
      <c r="T38" s="295">
        <v>8</v>
      </c>
      <c r="U38" s="295">
        <v>8</v>
      </c>
      <c r="V38" s="295">
        <v>8</v>
      </c>
      <c r="W38" s="295">
        <v>8</v>
      </c>
      <c r="X38" s="295">
        <v>8</v>
      </c>
      <c r="Y38" s="410">
        <v>1</v>
      </c>
      <c r="Z38" s="410"/>
      <c r="AA38" s="410"/>
      <c r="AB38" s="410"/>
      <c r="AC38" s="410"/>
      <c r="AD38" s="410"/>
      <c r="AE38" s="410"/>
      <c r="AF38" s="410"/>
      <c r="AG38" s="410"/>
      <c r="AH38" s="410"/>
      <c r="AI38" s="410"/>
      <c r="AJ38" s="410"/>
      <c r="AK38" s="410"/>
      <c r="AL38" s="410"/>
      <c r="AM38" s="296">
        <f>SUM(Y38:AL38)</f>
        <v>1</v>
      </c>
    </row>
    <row r="39" spans="1:39" outlineLevel="1">
      <c r="B39" s="294" t="s">
        <v>267</v>
      </c>
      <c r="C39" s="291" t="s">
        <v>163</v>
      </c>
      <c r="D39" s="295"/>
      <c r="E39" s="295"/>
      <c r="F39" s="295"/>
      <c r="G39" s="295"/>
      <c r="H39" s="295"/>
      <c r="I39" s="295"/>
      <c r="J39" s="295"/>
      <c r="K39" s="295"/>
      <c r="L39" s="295"/>
      <c r="M39" s="295"/>
      <c r="N39" s="468"/>
      <c r="O39" s="295"/>
      <c r="P39" s="295"/>
      <c r="Q39" s="295"/>
      <c r="R39" s="295"/>
      <c r="S39" s="295"/>
      <c r="T39" s="295"/>
      <c r="U39" s="295"/>
      <c r="V39" s="295"/>
      <c r="W39" s="295"/>
      <c r="X39" s="295"/>
      <c r="Y39" s="411">
        <f>Y38</f>
        <v>1</v>
      </c>
      <c r="Z39" s="411">
        <f t="shared" ref="Z39:AB39" si="0">Z38</f>
        <v>0</v>
      </c>
      <c r="AA39" s="411">
        <f t="shared" si="0"/>
        <v>0</v>
      </c>
      <c r="AB39" s="411">
        <f t="shared" si="0"/>
        <v>0</v>
      </c>
      <c r="AC39" s="411">
        <f t="shared" ref="AC39:AL39" si="1">AC38</f>
        <v>0</v>
      </c>
      <c r="AD39" s="411">
        <f t="shared" si="1"/>
        <v>0</v>
      </c>
      <c r="AE39" s="411">
        <f t="shared" si="1"/>
        <v>0</v>
      </c>
      <c r="AF39" s="411">
        <f t="shared" si="1"/>
        <v>0</v>
      </c>
      <c r="AG39" s="411">
        <f t="shared" si="1"/>
        <v>0</v>
      </c>
      <c r="AH39" s="411">
        <f t="shared" si="1"/>
        <v>0</v>
      </c>
      <c r="AI39" s="411">
        <f t="shared" si="1"/>
        <v>0</v>
      </c>
      <c r="AJ39" s="411">
        <f t="shared" si="1"/>
        <v>0</v>
      </c>
      <c r="AK39" s="411">
        <f t="shared" si="1"/>
        <v>0</v>
      </c>
      <c r="AL39" s="411">
        <f t="shared" si="1"/>
        <v>0</v>
      </c>
      <c r="AM39" s="297"/>
    </row>
    <row r="40" spans="1:39" ht="15.75"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outlineLevel="1">
      <c r="A41" s="519">
        <v>2</v>
      </c>
      <c r="B41" s="517" t="s">
        <v>96</v>
      </c>
      <c r="C41" s="291" t="s">
        <v>25</v>
      </c>
      <c r="D41" s="295">
        <v>235160</v>
      </c>
      <c r="E41" s="295">
        <v>230980</v>
      </c>
      <c r="F41" s="295">
        <v>230980</v>
      </c>
      <c r="G41" s="295">
        <v>230980</v>
      </c>
      <c r="H41" s="295">
        <v>230980</v>
      </c>
      <c r="I41" s="295">
        <v>230980</v>
      </c>
      <c r="J41" s="295">
        <v>230980</v>
      </c>
      <c r="K41" s="295">
        <v>230859</v>
      </c>
      <c r="L41" s="295">
        <v>230859</v>
      </c>
      <c r="M41" s="295">
        <v>230859</v>
      </c>
      <c r="N41" s="291"/>
      <c r="O41" s="295">
        <v>16</v>
      </c>
      <c r="P41" s="295">
        <v>16</v>
      </c>
      <c r="Q41" s="295">
        <v>16</v>
      </c>
      <c r="R41" s="295">
        <v>16</v>
      </c>
      <c r="S41" s="295">
        <v>16</v>
      </c>
      <c r="T41" s="295">
        <v>16</v>
      </c>
      <c r="U41" s="295">
        <v>16</v>
      </c>
      <c r="V41" s="295">
        <v>16</v>
      </c>
      <c r="W41" s="295">
        <v>16</v>
      </c>
      <c r="X41" s="295">
        <v>16</v>
      </c>
      <c r="Y41" s="410">
        <v>1</v>
      </c>
      <c r="Z41" s="410"/>
      <c r="AA41" s="410"/>
      <c r="AB41" s="410"/>
      <c r="AC41" s="410"/>
      <c r="AD41" s="410"/>
      <c r="AE41" s="410"/>
      <c r="AF41" s="410"/>
      <c r="AG41" s="410"/>
      <c r="AH41" s="410"/>
      <c r="AI41" s="410"/>
      <c r="AJ41" s="410"/>
      <c r="AK41" s="410"/>
      <c r="AL41" s="410"/>
      <c r="AM41" s="296">
        <f>SUM(Y41:AL41)</f>
        <v>1</v>
      </c>
    </row>
    <row r="42" spans="1:39" outlineLevel="1">
      <c r="B42" s="294" t="s">
        <v>267</v>
      </c>
      <c r="C42" s="291" t="s">
        <v>163</v>
      </c>
      <c r="D42" s="295"/>
      <c r="E42" s="295"/>
      <c r="F42" s="295"/>
      <c r="G42" s="295"/>
      <c r="H42" s="295"/>
      <c r="I42" s="295"/>
      <c r="J42" s="295"/>
      <c r="K42" s="295"/>
      <c r="L42" s="295"/>
      <c r="M42" s="295"/>
      <c r="N42" s="468"/>
      <c r="O42" s="295"/>
      <c r="P42" s="295"/>
      <c r="Q42" s="295"/>
      <c r="R42" s="295"/>
      <c r="S42" s="295"/>
      <c r="T42" s="295"/>
      <c r="U42" s="295"/>
      <c r="V42" s="295"/>
      <c r="W42" s="295"/>
      <c r="X42" s="295"/>
      <c r="Y42" s="411">
        <f>Y41</f>
        <v>1</v>
      </c>
      <c r="Z42" s="411">
        <f t="shared" ref="Z42:AB42" si="2">Z41</f>
        <v>0</v>
      </c>
      <c r="AA42" s="411">
        <f t="shared" si="2"/>
        <v>0</v>
      </c>
      <c r="AB42" s="411">
        <f t="shared" si="2"/>
        <v>0</v>
      </c>
      <c r="AC42" s="411">
        <f t="shared" ref="AC42" si="3">AC41</f>
        <v>0</v>
      </c>
      <c r="AD42" s="411">
        <f t="shared" ref="AD42" si="4">AD41</f>
        <v>0</v>
      </c>
      <c r="AE42" s="411">
        <f t="shared" ref="AE42" si="5">AE41</f>
        <v>0</v>
      </c>
      <c r="AF42" s="411">
        <f t="shared" ref="AF42" si="6">AF41</f>
        <v>0</v>
      </c>
      <c r="AG42" s="411">
        <f t="shared" ref="AG42" si="7">AG41</f>
        <v>0</v>
      </c>
      <c r="AH42" s="411">
        <f t="shared" ref="AH42" si="8">AH41</f>
        <v>0</v>
      </c>
      <c r="AI42" s="411">
        <f t="shared" ref="AI42" si="9">AI41</f>
        <v>0</v>
      </c>
      <c r="AJ42" s="411">
        <f t="shared" ref="AJ42" si="10">AJ41</f>
        <v>0</v>
      </c>
      <c r="AK42" s="411">
        <f t="shared" ref="AK42" si="11">AK41</f>
        <v>0</v>
      </c>
      <c r="AL42" s="411">
        <f t="shared" ref="AL42" si="12">AL41</f>
        <v>0</v>
      </c>
      <c r="AM42" s="297"/>
    </row>
    <row r="43" spans="1:39" ht="15.75"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outlineLevel="1">
      <c r="A44" s="519">
        <v>3</v>
      </c>
      <c r="B44" s="517" t="s">
        <v>97</v>
      </c>
      <c r="C44" s="291" t="s">
        <v>25</v>
      </c>
      <c r="D44" s="295">
        <v>12543</v>
      </c>
      <c r="E44" s="295">
        <v>12543</v>
      </c>
      <c r="F44" s="295">
        <v>12543</v>
      </c>
      <c r="G44" s="295">
        <v>12438</v>
      </c>
      <c r="H44" s="295">
        <v>5698</v>
      </c>
      <c r="I44" s="295">
        <v>0</v>
      </c>
      <c r="J44" s="295">
        <v>0</v>
      </c>
      <c r="K44" s="295">
        <v>0</v>
      </c>
      <c r="L44" s="295">
        <v>0</v>
      </c>
      <c r="M44" s="295">
        <v>0</v>
      </c>
      <c r="N44" s="291"/>
      <c r="O44" s="295">
        <v>2</v>
      </c>
      <c r="P44" s="295">
        <v>2</v>
      </c>
      <c r="Q44" s="295">
        <v>2</v>
      </c>
      <c r="R44" s="295">
        <v>2</v>
      </c>
      <c r="S44" s="295">
        <v>1</v>
      </c>
      <c r="T44" s="295">
        <v>0</v>
      </c>
      <c r="U44" s="295">
        <v>0</v>
      </c>
      <c r="V44" s="295">
        <v>0</v>
      </c>
      <c r="W44" s="295">
        <v>0</v>
      </c>
      <c r="X44" s="295">
        <v>0</v>
      </c>
      <c r="Y44" s="410">
        <v>1</v>
      </c>
      <c r="Z44" s="410"/>
      <c r="AA44" s="410"/>
      <c r="AB44" s="410"/>
      <c r="AC44" s="410"/>
      <c r="AD44" s="410"/>
      <c r="AE44" s="410"/>
      <c r="AF44" s="410"/>
      <c r="AG44" s="410"/>
      <c r="AH44" s="410"/>
      <c r="AI44" s="410"/>
      <c r="AJ44" s="410"/>
      <c r="AK44" s="410"/>
      <c r="AL44" s="410"/>
      <c r="AM44" s="296">
        <f>SUM(Y44:AL44)</f>
        <v>1</v>
      </c>
    </row>
    <row r="45" spans="1:39" outlineLevel="1">
      <c r="B45" s="294" t="s">
        <v>267</v>
      </c>
      <c r="C45" s="291" t="s">
        <v>163</v>
      </c>
      <c r="D45" s="295"/>
      <c r="E45" s="295"/>
      <c r="F45" s="295"/>
      <c r="G45" s="295"/>
      <c r="H45" s="295"/>
      <c r="I45" s="295"/>
      <c r="J45" s="295"/>
      <c r="K45" s="295"/>
      <c r="L45" s="295"/>
      <c r="M45" s="295"/>
      <c r="N45" s="468"/>
      <c r="O45" s="295"/>
      <c r="P45" s="295"/>
      <c r="Q45" s="295"/>
      <c r="R45" s="295"/>
      <c r="S45" s="295"/>
      <c r="T45" s="295"/>
      <c r="U45" s="295"/>
      <c r="V45" s="295"/>
      <c r="W45" s="295"/>
      <c r="X45" s="295"/>
      <c r="Y45" s="411">
        <f>Y44</f>
        <v>1</v>
      </c>
      <c r="Z45" s="411">
        <f t="shared" ref="Z45:AB45" si="13">Z44</f>
        <v>0</v>
      </c>
      <c r="AA45" s="411">
        <f t="shared" si="13"/>
        <v>0</v>
      </c>
      <c r="AB45" s="411">
        <f t="shared" si="13"/>
        <v>0</v>
      </c>
      <c r="AC45" s="411">
        <f t="shared" ref="AC45" si="14">AC44</f>
        <v>0</v>
      </c>
      <c r="AD45" s="411">
        <f t="shared" ref="AD45" si="15">AD44</f>
        <v>0</v>
      </c>
      <c r="AE45" s="411">
        <f t="shared" ref="AE45" si="16">AE44</f>
        <v>0</v>
      </c>
      <c r="AF45" s="411">
        <f t="shared" ref="AF45" si="17">AF44</f>
        <v>0</v>
      </c>
      <c r="AG45" s="411">
        <f t="shared" ref="AG45" si="18">AG44</f>
        <v>0</v>
      </c>
      <c r="AH45" s="411">
        <f t="shared" ref="AH45" si="19">AH44</f>
        <v>0</v>
      </c>
      <c r="AI45" s="411">
        <f t="shared" ref="AI45" si="20">AI44</f>
        <v>0</v>
      </c>
      <c r="AJ45" s="411">
        <f t="shared" ref="AJ45" si="21">AJ44</f>
        <v>0</v>
      </c>
      <c r="AK45" s="411">
        <f t="shared" ref="AK45" si="22">AK44</f>
        <v>0</v>
      </c>
      <c r="AL45" s="411">
        <f t="shared" ref="AL45" si="23">AL44</f>
        <v>0</v>
      </c>
      <c r="AM45" s="297"/>
    </row>
    <row r="46" spans="1:39"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outlineLevel="1">
      <c r="A47" s="519">
        <v>4</v>
      </c>
      <c r="B47" s="517" t="s">
        <v>666</v>
      </c>
      <c r="C47" s="291" t="s">
        <v>25</v>
      </c>
      <c r="D47" s="295">
        <v>156739</v>
      </c>
      <c r="E47" s="295">
        <v>156739</v>
      </c>
      <c r="F47" s="295">
        <v>156739</v>
      </c>
      <c r="G47" s="295">
        <v>156739</v>
      </c>
      <c r="H47" s="295">
        <v>156739</v>
      </c>
      <c r="I47" s="295">
        <v>156739</v>
      </c>
      <c r="J47" s="295">
        <v>156739</v>
      </c>
      <c r="K47" s="295">
        <v>156739</v>
      </c>
      <c r="L47" s="295">
        <v>156739</v>
      </c>
      <c r="M47" s="295">
        <v>156739</v>
      </c>
      <c r="N47" s="291"/>
      <c r="O47" s="295">
        <v>81</v>
      </c>
      <c r="P47" s="295">
        <v>81</v>
      </c>
      <c r="Q47" s="295">
        <v>81</v>
      </c>
      <c r="R47" s="295">
        <v>81</v>
      </c>
      <c r="S47" s="295">
        <v>81</v>
      </c>
      <c r="T47" s="295">
        <v>81</v>
      </c>
      <c r="U47" s="295">
        <v>81</v>
      </c>
      <c r="V47" s="295">
        <v>81</v>
      </c>
      <c r="W47" s="295">
        <v>81</v>
      </c>
      <c r="X47" s="295">
        <v>81</v>
      </c>
      <c r="Y47" s="410">
        <v>1</v>
      </c>
      <c r="Z47" s="410"/>
      <c r="AA47" s="410"/>
      <c r="AB47" s="410"/>
      <c r="AC47" s="410"/>
      <c r="AD47" s="410"/>
      <c r="AE47" s="410"/>
      <c r="AF47" s="410"/>
      <c r="AG47" s="410"/>
      <c r="AH47" s="410"/>
      <c r="AI47" s="410"/>
      <c r="AJ47" s="410"/>
      <c r="AK47" s="410"/>
      <c r="AL47" s="410"/>
      <c r="AM47" s="296">
        <f>SUM(Y47:AL47)</f>
        <v>1</v>
      </c>
    </row>
    <row r="48" spans="1:39" outlineLevel="1">
      <c r="B48" s="294" t="s">
        <v>267</v>
      </c>
      <c r="C48" s="291" t="s">
        <v>163</v>
      </c>
      <c r="D48" s="295"/>
      <c r="E48" s="295"/>
      <c r="F48" s="295"/>
      <c r="G48" s="295"/>
      <c r="H48" s="295"/>
      <c r="I48" s="295"/>
      <c r="J48" s="295"/>
      <c r="K48" s="295"/>
      <c r="L48" s="295"/>
      <c r="M48" s="295"/>
      <c r="N48" s="468"/>
      <c r="O48" s="295"/>
      <c r="P48" s="295"/>
      <c r="Q48" s="295"/>
      <c r="R48" s="295"/>
      <c r="S48" s="295"/>
      <c r="T48" s="295"/>
      <c r="U48" s="295"/>
      <c r="V48" s="295"/>
      <c r="W48" s="295"/>
      <c r="X48" s="295"/>
      <c r="Y48" s="411">
        <f>Y47</f>
        <v>1</v>
      </c>
      <c r="Z48" s="411">
        <f t="shared" ref="Z48:AB48" si="24">Z47</f>
        <v>0</v>
      </c>
      <c r="AA48" s="411">
        <f t="shared" si="24"/>
        <v>0</v>
      </c>
      <c r="AB48" s="411">
        <f t="shared" si="24"/>
        <v>0</v>
      </c>
      <c r="AC48" s="411">
        <f t="shared" ref="AC48" si="25">AC47</f>
        <v>0</v>
      </c>
      <c r="AD48" s="411">
        <f t="shared" ref="AD48" si="26">AD47</f>
        <v>0</v>
      </c>
      <c r="AE48" s="411">
        <f t="shared" ref="AE48" si="27">AE47</f>
        <v>0</v>
      </c>
      <c r="AF48" s="411">
        <f t="shared" ref="AF48" si="28">AF47</f>
        <v>0</v>
      </c>
      <c r="AG48" s="411">
        <f t="shared" ref="AG48" si="29">AG47</f>
        <v>0</v>
      </c>
      <c r="AH48" s="411">
        <f t="shared" ref="AH48" si="30">AH47</f>
        <v>0</v>
      </c>
      <c r="AI48" s="411">
        <f t="shared" ref="AI48" si="31">AI47</f>
        <v>0</v>
      </c>
      <c r="AJ48" s="411">
        <f t="shared" ref="AJ48" si="32">AJ47</f>
        <v>0</v>
      </c>
      <c r="AK48" s="411">
        <f t="shared" ref="AK48" si="33">AK47</f>
        <v>0</v>
      </c>
      <c r="AL48" s="411">
        <f t="shared" ref="AL48" si="34">AL47</f>
        <v>0</v>
      </c>
      <c r="AM48" s="297"/>
    </row>
    <row r="49" spans="1:39"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customHeight="1" outlineLevel="1">
      <c r="A50" s="519">
        <v>5</v>
      </c>
      <c r="B50" s="517" t="s">
        <v>98</v>
      </c>
      <c r="C50" s="291" t="s">
        <v>25</v>
      </c>
      <c r="D50" s="295">
        <v>0</v>
      </c>
      <c r="E50" s="295">
        <v>0</v>
      </c>
      <c r="F50" s="295">
        <v>0</v>
      </c>
      <c r="G50" s="295">
        <v>0</v>
      </c>
      <c r="H50" s="295">
        <v>0</v>
      </c>
      <c r="I50" s="295">
        <v>0</v>
      </c>
      <c r="J50" s="295">
        <v>0</v>
      </c>
      <c r="K50" s="295">
        <v>0</v>
      </c>
      <c r="L50" s="295">
        <v>0</v>
      </c>
      <c r="M50" s="295">
        <v>0</v>
      </c>
      <c r="N50" s="291"/>
      <c r="O50" s="295">
        <v>0</v>
      </c>
      <c r="P50" s="295">
        <v>0</v>
      </c>
      <c r="Q50" s="295">
        <v>0</v>
      </c>
      <c r="R50" s="295">
        <v>0</v>
      </c>
      <c r="S50" s="295">
        <v>0</v>
      </c>
      <c r="T50" s="295">
        <v>0</v>
      </c>
      <c r="U50" s="295">
        <v>0</v>
      </c>
      <c r="V50" s="295">
        <v>0</v>
      </c>
      <c r="W50" s="295">
        <v>0</v>
      </c>
      <c r="X50" s="295">
        <v>0</v>
      </c>
      <c r="Y50" s="410">
        <v>1</v>
      </c>
      <c r="Z50" s="410"/>
      <c r="AA50" s="410"/>
      <c r="AB50" s="410"/>
      <c r="AC50" s="410"/>
      <c r="AD50" s="410"/>
      <c r="AE50" s="410"/>
      <c r="AF50" s="410"/>
      <c r="AG50" s="410"/>
      <c r="AH50" s="410"/>
      <c r="AI50" s="410"/>
      <c r="AJ50" s="410"/>
      <c r="AK50" s="410"/>
      <c r="AL50" s="410"/>
      <c r="AM50" s="296">
        <f>SUM(Y50:AL50)</f>
        <v>1</v>
      </c>
    </row>
    <row r="51" spans="1:39" outlineLevel="1">
      <c r="B51" s="294" t="s">
        <v>267</v>
      </c>
      <c r="C51" s="291" t="s">
        <v>163</v>
      </c>
      <c r="D51" s="295"/>
      <c r="E51" s="295"/>
      <c r="F51" s="295"/>
      <c r="G51" s="295"/>
      <c r="H51" s="295"/>
      <c r="I51" s="295"/>
      <c r="J51" s="295"/>
      <c r="K51" s="295"/>
      <c r="L51" s="295"/>
      <c r="M51" s="295"/>
      <c r="N51" s="468"/>
      <c r="O51" s="295"/>
      <c r="P51" s="295"/>
      <c r="Q51" s="295"/>
      <c r="R51" s="295"/>
      <c r="S51" s="295"/>
      <c r="T51" s="295"/>
      <c r="U51" s="295"/>
      <c r="V51" s="295"/>
      <c r="W51" s="295"/>
      <c r="X51" s="295"/>
      <c r="Y51" s="411">
        <f>Y50</f>
        <v>1</v>
      </c>
      <c r="Z51" s="411">
        <f t="shared" ref="Z51:AB51" si="35">Z50</f>
        <v>0</v>
      </c>
      <c r="AA51" s="411">
        <f t="shared" si="35"/>
        <v>0</v>
      </c>
      <c r="AB51" s="411">
        <f t="shared" si="35"/>
        <v>0</v>
      </c>
      <c r="AC51" s="411">
        <f t="shared" ref="AC51" si="36">AC50</f>
        <v>0</v>
      </c>
      <c r="AD51" s="411">
        <f t="shared" ref="AD51" si="37">AD50</f>
        <v>0</v>
      </c>
      <c r="AE51" s="411">
        <f t="shared" ref="AE51" si="38">AE50</f>
        <v>0</v>
      </c>
      <c r="AF51" s="411">
        <f t="shared" ref="AF51" si="39">AF50</f>
        <v>0</v>
      </c>
      <c r="AG51" s="411">
        <f t="shared" ref="AG51" si="40">AG50</f>
        <v>0</v>
      </c>
      <c r="AH51" s="411">
        <f t="shared" ref="AH51" si="41">AH50</f>
        <v>0</v>
      </c>
      <c r="AI51" s="411">
        <f t="shared" ref="AI51" si="42">AI50</f>
        <v>0</v>
      </c>
      <c r="AJ51" s="411">
        <f t="shared" ref="AJ51" si="43">AJ50</f>
        <v>0</v>
      </c>
      <c r="AK51" s="411">
        <f t="shared" ref="AK51" si="44">AK50</f>
        <v>0</v>
      </c>
      <c r="AL51" s="411">
        <f t="shared" ref="AL51" si="45">AL50</f>
        <v>0</v>
      </c>
      <c r="AM51" s="297"/>
    </row>
    <row r="52" spans="1:39"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customHeight="1" outlineLevel="1">
      <c r="B53" s="319" t="s">
        <v>498</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outlineLevel="1">
      <c r="A54" s="519">
        <v>6</v>
      </c>
      <c r="B54" s="517" t="s">
        <v>99</v>
      </c>
      <c r="C54" s="291" t="s">
        <v>25</v>
      </c>
      <c r="D54" s="295">
        <v>213812</v>
      </c>
      <c r="E54" s="295">
        <v>213812</v>
      </c>
      <c r="F54" s="295">
        <v>213812</v>
      </c>
      <c r="G54" s="295">
        <v>213812</v>
      </c>
      <c r="H54" s="295">
        <v>0</v>
      </c>
      <c r="I54" s="295">
        <v>0</v>
      </c>
      <c r="J54" s="295">
        <v>0</v>
      </c>
      <c r="K54" s="295">
        <v>0</v>
      </c>
      <c r="L54" s="295">
        <v>0</v>
      </c>
      <c r="M54" s="295">
        <v>0</v>
      </c>
      <c r="N54" s="295">
        <v>12</v>
      </c>
      <c r="O54" s="295">
        <v>46</v>
      </c>
      <c r="P54" s="295">
        <v>46</v>
      </c>
      <c r="Q54" s="295">
        <v>46</v>
      </c>
      <c r="R54" s="295">
        <v>46</v>
      </c>
      <c r="S54" s="295">
        <v>0</v>
      </c>
      <c r="T54" s="295">
        <v>0</v>
      </c>
      <c r="U54" s="295">
        <v>0</v>
      </c>
      <c r="V54" s="295">
        <v>0</v>
      </c>
      <c r="W54" s="295">
        <v>0</v>
      </c>
      <c r="X54" s="295">
        <v>0</v>
      </c>
      <c r="Y54" s="415"/>
      <c r="Z54" s="415">
        <v>0.67</v>
      </c>
      <c r="AA54" s="415">
        <v>0.33</v>
      </c>
      <c r="AB54" s="410"/>
      <c r="AC54" s="410"/>
      <c r="AD54" s="410"/>
      <c r="AE54" s="410"/>
      <c r="AF54" s="415"/>
      <c r="AG54" s="415"/>
      <c r="AH54" s="415"/>
      <c r="AI54" s="415"/>
      <c r="AJ54" s="415"/>
      <c r="AK54" s="415"/>
      <c r="AL54" s="415"/>
      <c r="AM54" s="296">
        <f>SUM(Y54:AL54)</f>
        <v>1</v>
      </c>
    </row>
    <row r="55" spans="1:39" outlineLevel="1">
      <c r="B55" s="294" t="s">
        <v>267</v>
      </c>
      <c r="C55" s="291" t="s">
        <v>163</v>
      </c>
      <c r="D55" s="295"/>
      <c r="E55" s="295"/>
      <c r="F55" s="295"/>
      <c r="G55" s="295"/>
      <c r="H55" s="295"/>
      <c r="I55" s="295"/>
      <c r="J55" s="295"/>
      <c r="K55" s="295"/>
      <c r="L55" s="295"/>
      <c r="M55" s="295"/>
      <c r="N55" s="295">
        <f>N54</f>
        <v>12</v>
      </c>
      <c r="O55" s="295"/>
      <c r="P55" s="295"/>
      <c r="Q55" s="295"/>
      <c r="R55" s="295"/>
      <c r="S55" s="295"/>
      <c r="T55" s="295"/>
      <c r="U55" s="295"/>
      <c r="V55" s="295"/>
      <c r="W55" s="295"/>
      <c r="X55" s="295"/>
      <c r="Y55" s="411">
        <f>Y54</f>
        <v>0</v>
      </c>
      <c r="Z55" s="411">
        <f t="shared" ref="Z55:AB55" si="46">Z54</f>
        <v>0.67</v>
      </c>
      <c r="AA55" s="411">
        <f t="shared" si="46"/>
        <v>0.33</v>
      </c>
      <c r="AB55" s="411">
        <f t="shared" si="46"/>
        <v>0</v>
      </c>
      <c r="AC55" s="411">
        <f t="shared" ref="AC55" si="47">AC54</f>
        <v>0</v>
      </c>
      <c r="AD55" s="411">
        <f t="shared" ref="AD55" si="48">AD54</f>
        <v>0</v>
      </c>
      <c r="AE55" s="411">
        <f t="shared" ref="AE55" si="49">AE54</f>
        <v>0</v>
      </c>
      <c r="AF55" s="411">
        <f t="shared" ref="AF55" si="50">AF54</f>
        <v>0</v>
      </c>
      <c r="AG55" s="411">
        <f t="shared" ref="AG55" si="51">AG54</f>
        <v>0</v>
      </c>
      <c r="AH55" s="411">
        <f t="shared" ref="AH55" si="52">AH54</f>
        <v>0</v>
      </c>
      <c r="AI55" s="411">
        <f t="shared" ref="AI55" si="53">AI54</f>
        <v>0</v>
      </c>
      <c r="AJ55" s="411">
        <f t="shared" ref="AJ55" si="54">AJ54</f>
        <v>0</v>
      </c>
      <c r="AK55" s="411">
        <f t="shared" ref="AK55" si="55">AK54</f>
        <v>0</v>
      </c>
      <c r="AL55" s="411">
        <f t="shared" ref="AL55" si="56">AL54</f>
        <v>0</v>
      </c>
      <c r="AM55" s="311"/>
    </row>
    <row r="56" spans="1:39"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customHeight="1" outlineLevel="1">
      <c r="A57" s="519">
        <v>7</v>
      </c>
      <c r="B57" s="517" t="s">
        <v>100</v>
      </c>
      <c r="C57" s="291" t="s">
        <v>25</v>
      </c>
      <c r="D57" s="295">
        <v>3700145</v>
      </c>
      <c r="E57" s="295">
        <v>3700145</v>
      </c>
      <c r="F57" s="295">
        <v>3665602</v>
      </c>
      <c r="G57" s="295">
        <v>3665602</v>
      </c>
      <c r="H57" s="295">
        <v>3665602</v>
      </c>
      <c r="I57" s="295">
        <v>3665602</v>
      </c>
      <c r="J57" s="295">
        <v>3418644</v>
      </c>
      <c r="K57" s="295">
        <v>3418644</v>
      </c>
      <c r="L57" s="295">
        <v>3418644</v>
      </c>
      <c r="M57" s="295">
        <v>2613681</v>
      </c>
      <c r="N57" s="295">
        <v>12</v>
      </c>
      <c r="O57" s="295">
        <v>430</v>
      </c>
      <c r="P57" s="295">
        <v>430</v>
      </c>
      <c r="Q57" s="295">
        <v>419</v>
      </c>
      <c r="R57" s="295">
        <v>419</v>
      </c>
      <c r="S57" s="295">
        <v>419</v>
      </c>
      <c r="T57" s="295">
        <v>419</v>
      </c>
      <c r="U57" s="295">
        <v>391</v>
      </c>
      <c r="V57" s="295">
        <v>391</v>
      </c>
      <c r="W57" s="295">
        <v>391</v>
      </c>
      <c r="X57" s="295">
        <v>300</v>
      </c>
      <c r="Y57" s="530"/>
      <c r="Z57" s="530">
        <v>0.11394789162213524</v>
      </c>
      <c r="AA57" s="530">
        <v>0.87127530322686919</v>
      </c>
      <c r="AB57" s="530">
        <v>4.0258643767632461E-2</v>
      </c>
      <c r="AC57" s="530"/>
      <c r="AD57" s="410"/>
      <c r="AE57" s="410"/>
      <c r="AF57" s="415"/>
      <c r="AG57" s="415"/>
      <c r="AH57" s="415"/>
      <c r="AI57" s="415"/>
      <c r="AJ57" s="415"/>
      <c r="AK57" s="415"/>
      <c r="AL57" s="415"/>
      <c r="AM57" s="296">
        <f>SUM(Y57:AL57)</f>
        <v>1.0254818386166369</v>
      </c>
    </row>
    <row r="58" spans="1:39" outlineLevel="1">
      <c r="B58" s="294" t="s">
        <v>267</v>
      </c>
      <c r="C58" s="291" t="s">
        <v>163</v>
      </c>
      <c r="D58" s="295"/>
      <c r="E58" s="295"/>
      <c r="F58" s="295"/>
      <c r="G58" s="295"/>
      <c r="H58" s="295"/>
      <c r="I58" s="295"/>
      <c r="J58" s="295"/>
      <c r="K58" s="295"/>
      <c r="L58" s="295"/>
      <c r="M58" s="295"/>
      <c r="N58" s="295">
        <f>N57</f>
        <v>12</v>
      </c>
      <c r="O58" s="295"/>
      <c r="P58" s="295"/>
      <c r="Q58" s="295"/>
      <c r="R58" s="295"/>
      <c r="S58" s="295"/>
      <c r="T58" s="295"/>
      <c r="U58" s="295"/>
      <c r="V58" s="295"/>
      <c r="W58" s="295"/>
      <c r="X58" s="295"/>
      <c r="Y58" s="411">
        <f>Y57</f>
        <v>0</v>
      </c>
      <c r="Z58" s="411">
        <f>Z57</f>
        <v>0.11394789162213524</v>
      </c>
      <c r="AA58" s="411">
        <f t="shared" ref="AA58:AB58" si="57">AA57</f>
        <v>0.87127530322686919</v>
      </c>
      <c r="AB58" s="411">
        <f t="shared" si="57"/>
        <v>4.0258643767632461E-2</v>
      </c>
      <c r="AC58" s="411">
        <f t="shared" ref="AC58" si="58">AC57</f>
        <v>0</v>
      </c>
      <c r="AD58" s="411">
        <f t="shared" ref="AD58" si="59">AD57</f>
        <v>0</v>
      </c>
      <c r="AE58" s="411">
        <f t="shared" ref="AE58" si="60">AE57</f>
        <v>0</v>
      </c>
      <c r="AF58" s="411">
        <f t="shared" ref="AF58" si="61">AF57</f>
        <v>0</v>
      </c>
      <c r="AG58" s="411">
        <f t="shared" ref="AG58" si="62">AG57</f>
        <v>0</v>
      </c>
      <c r="AH58" s="411">
        <f t="shared" ref="AH58" si="63">AH57</f>
        <v>0</v>
      </c>
      <c r="AI58" s="411">
        <f t="shared" ref="AI58" si="64">AI57</f>
        <v>0</v>
      </c>
      <c r="AJ58" s="411">
        <f t="shared" ref="AJ58" si="65">AJ57</f>
        <v>0</v>
      </c>
      <c r="AK58" s="411">
        <f t="shared" ref="AK58" si="66">AK57</f>
        <v>0</v>
      </c>
      <c r="AL58" s="411">
        <f t="shared" ref="AL58" si="67">AL57</f>
        <v>0</v>
      </c>
      <c r="AM58" s="311"/>
    </row>
    <row r="59" spans="1:39"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outlineLevel="1">
      <c r="A60" s="519">
        <v>8</v>
      </c>
      <c r="B60" s="517" t="s">
        <v>101</v>
      </c>
      <c r="C60" s="291" t="s">
        <v>25</v>
      </c>
      <c r="D60" s="295">
        <v>83335</v>
      </c>
      <c r="E60" s="295">
        <v>65799</v>
      </c>
      <c r="F60" s="295">
        <v>43766</v>
      </c>
      <c r="G60" s="295">
        <v>43766</v>
      </c>
      <c r="H60" s="295">
        <v>43766</v>
      </c>
      <c r="I60" s="295">
        <v>43766</v>
      </c>
      <c r="J60" s="295">
        <v>43766</v>
      </c>
      <c r="K60" s="295">
        <v>43766</v>
      </c>
      <c r="L60" s="295">
        <v>43766</v>
      </c>
      <c r="M60" s="295">
        <v>43766</v>
      </c>
      <c r="N60" s="295">
        <v>12</v>
      </c>
      <c r="O60" s="295">
        <v>19</v>
      </c>
      <c r="P60" s="295">
        <v>15</v>
      </c>
      <c r="Q60" s="295">
        <v>9</v>
      </c>
      <c r="R60" s="295">
        <v>9</v>
      </c>
      <c r="S60" s="295">
        <v>9</v>
      </c>
      <c r="T60" s="295">
        <v>9</v>
      </c>
      <c r="U60" s="295">
        <v>9</v>
      </c>
      <c r="V60" s="295">
        <v>9</v>
      </c>
      <c r="W60" s="295">
        <v>9</v>
      </c>
      <c r="X60" s="295">
        <v>9</v>
      </c>
      <c r="Y60" s="415"/>
      <c r="Z60" s="415">
        <v>1</v>
      </c>
      <c r="AA60" s="410"/>
      <c r="AB60" s="410"/>
      <c r="AC60" s="410"/>
      <c r="AD60" s="410"/>
      <c r="AE60" s="410"/>
      <c r="AF60" s="415"/>
      <c r="AG60" s="415"/>
      <c r="AH60" s="415"/>
      <c r="AI60" s="415"/>
      <c r="AJ60" s="415"/>
      <c r="AK60" s="415"/>
      <c r="AL60" s="415"/>
      <c r="AM60" s="296">
        <f>SUM(Y60:AL60)</f>
        <v>1</v>
      </c>
    </row>
    <row r="61" spans="1:39" outlineLevel="1">
      <c r="B61" s="294" t="s">
        <v>267</v>
      </c>
      <c r="C61" s="291" t="s">
        <v>163</v>
      </c>
      <c r="D61" s="295"/>
      <c r="E61" s="295"/>
      <c r="F61" s="295"/>
      <c r="G61" s="295"/>
      <c r="H61" s="295"/>
      <c r="I61" s="295"/>
      <c r="J61" s="295"/>
      <c r="K61" s="295"/>
      <c r="L61" s="295"/>
      <c r="M61" s="295"/>
      <c r="N61" s="295">
        <f>N60</f>
        <v>12</v>
      </c>
      <c r="O61" s="295"/>
      <c r="P61" s="295"/>
      <c r="Q61" s="295"/>
      <c r="R61" s="295"/>
      <c r="S61" s="295"/>
      <c r="T61" s="295"/>
      <c r="U61" s="295"/>
      <c r="V61" s="295"/>
      <c r="W61" s="295"/>
      <c r="X61" s="295"/>
      <c r="Y61" s="411">
        <f>Y60</f>
        <v>0</v>
      </c>
      <c r="Z61" s="411">
        <f t="shared" ref="Z61:AB61" si="68">Z60</f>
        <v>1</v>
      </c>
      <c r="AA61" s="411">
        <f t="shared" si="68"/>
        <v>0</v>
      </c>
      <c r="AB61" s="411">
        <f t="shared" si="68"/>
        <v>0</v>
      </c>
      <c r="AC61" s="411">
        <f t="shared" ref="AC61" si="69">AC60</f>
        <v>0</v>
      </c>
      <c r="AD61" s="411">
        <f t="shared" ref="AD61" si="70">AD60</f>
        <v>0</v>
      </c>
      <c r="AE61" s="411">
        <f t="shared" ref="AE61" si="71">AE60</f>
        <v>0</v>
      </c>
      <c r="AF61" s="411">
        <f t="shared" ref="AF61" si="72">AF60</f>
        <v>0</v>
      </c>
      <c r="AG61" s="411">
        <f t="shared" ref="AG61" si="73">AG60</f>
        <v>0</v>
      </c>
      <c r="AH61" s="411">
        <f t="shared" ref="AH61" si="74">AH60</f>
        <v>0</v>
      </c>
      <c r="AI61" s="411">
        <f t="shared" ref="AI61" si="75">AI60</f>
        <v>0</v>
      </c>
      <c r="AJ61" s="411">
        <f t="shared" ref="AJ61" si="76">AJ60</f>
        <v>0</v>
      </c>
      <c r="AK61" s="411">
        <f t="shared" ref="AK61" si="77">AK60</f>
        <v>0</v>
      </c>
      <c r="AL61" s="411">
        <f t="shared" ref="AL61" si="78">AL60</f>
        <v>0</v>
      </c>
      <c r="AM61" s="311"/>
    </row>
    <row r="62" spans="1:39"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outlineLevel="1">
      <c r="A63" s="519">
        <v>9</v>
      </c>
      <c r="B63" s="517" t="s">
        <v>102</v>
      </c>
      <c r="C63" s="291" t="s">
        <v>25</v>
      </c>
      <c r="D63" s="295">
        <v>0</v>
      </c>
      <c r="E63" s="295">
        <v>0</v>
      </c>
      <c r="F63" s="295">
        <v>0</v>
      </c>
      <c r="G63" s="295">
        <v>0</v>
      </c>
      <c r="H63" s="295">
        <v>0</v>
      </c>
      <c r="I63" s="295">
        <v>0</v>
      </c>
      <c r="J63" s="295">
        <v>0</v>
      </c>
      <c r="K63" s="295">
        <v>0</v>
      </c>
      <c r="L63" s="295">
        <v>0</v>
      </c>
      <c r="M63" s="295">
        <v>0</v>
      </c>
      <c r="N63" s="295">
        <v>12</v>
      </c>
      <c r="O63" s="295">
        <v>0</v>
      </c>
      <c r="P63" s="295">
        <v>0</v>
      </c>
      <c r="Q63" s="295">
        <v>0</v>
      </c>
      <c r="R63" s="295">
        <v>0</v>
      </c>
      <c r="S63" s="295">
        <v>0</v>
      </c>
      <c r="T63" s="295">
        <v>0</v>
      </c>
      <c r="U63" s="295">
        <v>0</v>
      </c>
      <c r="V63" s="295">
        <v>0</v>
      </c>
      <c r="W63" s="295">
        <v>0</v>
      </c>
      <c r="X63" s="295">
        <v>0</v>
      </c>
      <c r="Y63" s="415"/>
      <c r="Z63" s="410"/>
      <c r="AA63" s="410"/>
      <c r="AB63" s="410"/>
      <c r="AC63" s="410"/>
      <c r="AD63" s="410"/>
      <c r="AE63" s="410"/>
      <c r="AF63" s="415"/>
      <c r="AG63" s="415"/>
      <c r="AH63" s="415"/>
      <c r="AI63" s="415"/>
      <c r="AJ63" s="415"/>
      <c r="AK63" s="415"/>
      <c r="AL63" s="415"/>
      <c r="AM63" s="296">
        <f>SUM(Y63:AL63)</f>
        <v>0</v>
      </c>
    </row>
    <row r="64" spans="1:39" outlineLevel="1">
      <c r="B64" s="294" t="s">
        <v>267</v>
      </c>
      <c r="C64" s="291" t="s">
        <v>163</v>
      </c>
      <c r="D64" s="295"/>
      <c r="E64" s="295"/>
      <c r="F64" s="295"/>
      <c r="G64" s="295"/>
      <c r="H64" s="295"/>
      <c r="I64" s="295"/>
      <c r="J64" s="295"/>
      <c r="K64" s="295"/>
      <c r="L64" s="295"/>
      <c r="M64" s="295"/>
      <c r="N64" s="295">
        <f>N63</f>
        <v>12</v>
      </c>
      <c r="O64" s="295"/>
      <c r="P64" s="295"/>
      <c r="Q64" s="295"/>
      <c r="R64" s="295"/>
      <c r="S64" s="295"/>
      <c r="T64" s="295"/>
      <c r="U64" s="295"/>
      <c r="V64" s="295"/>
      <c r="W64" s="295"/>
      <c r="X64" s="295"/>
      <c r="Y64" s="411">
        <f>Y63</f>
        <v>0</v>
      </c>
      <c r="Z64" s="411">
        <f t="shared" ref="Z64:AB64" si="79">Z63</f>
        <v>0</v>
      </c>
      <c r="AA64" s="411">
        <f t="shared" si="79"/>
        <v>0</v>
      </c>
      <c r="AB64" s="411">
        <f t="shared" si="79"/>
        <v>0</v>
      </c>
      <c r="AC64" s="411">
        <f t="shared" ref="AC64" si="80">AC63</f>
        <v>0</v>
      </c>
      <c r="AD64" s="411">
        <f t="shared" ref="AD64" si="81">AD63</f>
        <v>0</v>
      </c>
      <c r="AE64" s="411">
        <f t="shared" ref="AE64" si="82">AE63</f>
        <v>0</v>
      </c>
      <c r="AF64" s="411">
        <f t="shared" ref="AF64" si="83">AF63</f>
        <v>0</v>
      </c>
      <c r="AG64" s="411">
        <f t="shared" ref="AG64" si="84">AG63</f>
        <v>0</v>
      </c>
      <c r="AH64" s="411">
        <f t="shared" ref="AH64" si="85">AH63</f>
        <v>0</v>
      </c>
      <c r="AI64" s="411">
        <f t="shared" ref="AI64" si="86">AI63</f>
        <v>0</v>
      </c>
      <c r="AJ64" s="411">
        <f t="shared" ref="AJ64" si="87">AJ63</f>
        <v>0</v>
      </c>
      <c r="AK64" s="411">
        <f t="shared" ref="AK64" si="88">AK63</f>
        <v>0</v>
      </c>
      <c r="AL64" s="411">
        <f t="shared" ref="AL64" si="89">AL63</f>
        <v>0</v>
      </c>
      <c r="AM64" s="311"/>
    </row>
    <row r="65" spans="1:39"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outlineLevel="1">
      <c r="A66" s="519">
        <v>10</v>
      </c>
      <c r="B66" s="517" t="s">
        <v>103</v>
      </c>
      <c r="C66" s="291" t="s">
        <v>25</v>
      </c>
      <c r="D66" s="295">
        <v>0</v>
      </c>
      <c r="E66" s="295">
        <v>0</v>
      </c>
      <c r="F66" s="295">
        <v>0</v>
      </c>
      <c r="G66" s="295">
        <v>0</v>
      </c>
      <c r="H66" s="295">
        <v>0</v>
      </c>
      <c r="I66" s="295">
        <v>0</v>
      </c>
      <c r="J66" s="295">
        <v>0</v>
      </c>
      <c r="K66" s="295">
        <v>0</v>
      </c>
      <c r="L66" s="295">
        <v>0</v>
      </c>
      <c r="M66" s="295">
        <v>0</v>
      </c>
      <c r="N66" s="295">
        <v>3</v>
      </c>
      <c r="O66" s="295">
        <v>0</v>
      </c>
      <c r="P66" s="295">
        <v>0</v>
      </c>
      <c r="Q66" s="295">
        <v>0</v>
      </c>
      <c r="R66" s="295">
        <v>0</v>
      </c>
      <c r="S66" s="295">
        <v>0</v>
      </c>
      <c r="T66" s="295">
        <v>0</v>
      </c>
      <c r="U66" s="295">
        <v>0</v>
      </c>
      <c r="V66" s="295">
        <v>0</v>
      </c>
      <c r="W66" s="295">
        <v>0</v>
      </c>
      <c r="X66" s="295">
        <v>0</v>
      </c>
      <c r="Y66" s="415"/>
      <c r="Z66" s="410"/>
      <c r="AA66" s="410"/>
      <c r="AB66" s="410"/>
      <c r="AC66" s="410"/>
      <c r="AD66" s="410"/>
      <c r="AE66" s="410"/>
      <c r="AF66" s="415"/>
      <c r="AG66" s="415"/>
      <c r="AH66" s="415"/>
      <c r="AI66" s="415"/>
      <c r="AJ66" s="415"/>
      <c r="AK66" s="415"/>
      <c r="AL66" s="415"/>
      <c r="AM66" s="296">
        <f>SUM(Y66:AL66)</f>
        <v>0</v>
      </c>
    </row>
    <row r="67" spans="1:39" outlineLevel="1">
      <c r="B67" s="294" t="s">
        <v>267</v>
      </c>
      <c r="C67" s="291" t="s">
        <v>163</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AB67" si="90">Z66</f>
        <v>0</v>
      </c>
      <c r="AA67" s="411">
        <f t="shared" si="90"/>
        <v>0</v>
      </c>
      <c r="AB67" s="411">
        <f t="shared" si="90"/>
        <v>0</v>
      </c>
      <c r="AC67" s="411">
        <f t="shared" ref="AC67" si="91">AC66</f>
        <v>0</v>
      </c>
      <c r="AD67" s="411">
        <f t="shared" ref="AD67" si="92">AD66</f>
        <v>0</v>
      </c>
      <c r="AE67" s="411">
        <f t="shared" ref="AE67" si="93">AE66</f>
        <v>0</v>
      </c>
      <c r="AF67" s="411">
        <f t="shared" ref="AF67" si="94">AF66</f>
        <v>0</v>
      </c>
      <c r="AG67" s="411">
        <f t="shared" ref="AG67" si="95">AG66</f>
        <v>0</v>
      </c>
      <c r="AH67" s="411">
        <f t="shared" ref="AH67" si="96">AH66</f>
        <v>0</v>
      </c>
      <c r="AI67" s="411">
        <f t="shared" ref="AI67" si="97">AI66</f>
        <v>0</v>
      </c>
      <c r="AJ67" s="411">
        <f t="shared" ref="AJ67" si="98">AJ66</f>
        <v>0</v>
      </c>
      <c r="AK67" s="411">
        <f t="shared" ref="AK67" si="99">AK66</f>
        <v>0</v>
      </c>
      <c r="AL67" s="411">
        <f t="shared" ref="AL67" si="100">AL66</f>
        <v>0</v>
      </c>
      <c r="AM67" s="311"/>
    </row>
    <row r="68" spans="1:39"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75"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outlineLevel="1">
      <c r="A70" s="519">
        <v>11</v>
      </c>
      <c r="B70" s="517" t="s">
        <v>104</v>
      </c>
      <c r="C70" s="291" t="s">
        <v>25</v>
      </c>
      <c r="D70" s="295">
        <v>0</v>
      </c>
      <c r="E70" s="295">
        <v>0</v>
      </c>
      <c r="F70" s="295">
        <v>0</v>
      </c>
      <c r="G70" s="295">
        <v>0</v>
      </c>
      <c r="H70" s="295">
        <v>0</v>
      </c>
      <c r="I70" s="295">
        <v>0</v>
      </c>
      <c r="J70" s="295">
        <v>0</v>
      </c>
      <c r="K70" s="295">
        <v>0</v>
      </c>
      <c r="L70" s="295">
        <v>0</v>
      </c>
      <c r="M70" s="295">
        <v>0</v>
      </c>
      <c r="N70" s="295">
        <v>12</v>
      </c>
      <c r="O70" s="295">
        <v>0</v>
      </c>
      <c r="P70" s="295">
        <v>0</v>
      </c>
      <c r="Q70" s="295">
        <v>0</v>
      </c>
      <c r="R70" s="295">
        <v>0</v>
      </c>
      <c r="S70" s="295">
        <v>0</v>
      </c>
      <c r="T70" s="295">
        <v>0</v>
      </c>
      <c r="U70" s="295">
        <v>0</v>
      </c>
      <c r="V70" s="295">
        <v>0</v>
      </c>
      <c r="W70" s="295">
        <v>0</v>
      </c>
      <c r="X70" s="295">
        <v>0</v>
      </c>
      <c r="Y70" s="426"/>
      <c r="Z70" s="410"/>
      <c r="AA70" s="410"/>
      <c r="AB70" s="410"/>
      <c r="AC70" s="410"/>
      <c r="AD70" s="410"/>
      <c r="AE70" s="410"/>
      <c r="AF70" s="415"/>
      <c r="AG70" s="415"/>
      <c r="AH70" s="415"/>
      <c r="AI70" s="415"/>
      <c r="AJ70" s="415"/>
      <c r="AK70" s="415"/>
      <c r="AL70" s="415"/>
      <c r="AM70" s="296">
        <f>SUM(Y70:AL70)</f>
        <v>0</v>
      </c>
    </row>
    <row r="71" spans="1:39" outlineLevel="1">
      <c r="B71" s="294" t="s">
        <v>267</v>
      </c>
      <c r="C71" s="291" t="s">
        <v>163</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AB71" si="101">Z70</f>
        <v>0</v>
      </c>
      <c r="AA71" s="411">
        <f t="shared" si="101"/>
        <v>0</v>
      </c>
      <c r="AB71" s="411">
        <f t="shared" si="101"/>
        <v>0</v>
      </c>
      <c r="AC71" s="411">
        <f t="shared" ref="AC71" si="102">AC70</f>
        <v>0</v>
      </c>
      <c r="AD71" s="411">
        <f t="shared" ref="AD71" si="103">AD70</f>
        <v>0</v>
      </c>
      <c r="AE71" s="411">
        <f t="shared" ref="AE71" si="104">AE70</f>
        <v>0</v>
      </c>
      <c r="AF71" s="411">
        <f t="shared" ref="AF71" si="105">AF70</f>
        <v>0</v>
      </c>
      <c r="AG71" s="411">
        <f t="shared" ref="AG71" si="106">AG70</f>
        <v>0</v>
      </c>
      <c r="AH71" s="411">
        <f t="shared" ref="AH71" si="107">AH70</f>
        <v>0</v>
      </c>
      <c r="AI71" s="411">
        <f t="shared" ref="AI71" si="108">AI70</f>
        <v>0</v>
      </c>
      <c r="AJ71" s="411">
        <f t="shared" ref="AJ71" si="109">AJ70</f>
        <v>0</v>
      </c>
      <c r="AK71" s="411">
        <f t="shared" ref="AK71" si="110">AK70</f>
        <v>0</v>
      </c>
      <c r="AL71" s="411">
        <f t="shared" ref="AL71" si="111">AL70</f>
        <v>0</v>
      </c>
      <c r="AM71" s="297"/>
    </row>
    <row r="72" spans="1:39"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45" outlineLevel="1">
      <c r="A73" s="519">
        <v>12</v>
      </c>
      <c r="B73" s="517" t="s">
        <v>105</v>
      </c>
      <c r="C73" s="291" t="s">
        <v>25</v>
      </c>
      <c r="D73" s="295">
        <v>0</v>
      </c>
      <c r="E73" s="295">
        <v>0</v>
      </c>
      <c r="F73" s="295">
        <v>0</v>
      </c>
      <c r="G73" s="295">
        <v>0</v>
      </c>
      <c r="H73" s="295">
        <v>0</v>
      </c>
      <c r="I73" s="295">
        <v>0</v>
      </c>
      <c r="J73" s="295">
        <v>0</v>
      </c>
      <c r="K73" s="295">
        <v>0</v>
      </c>
      <c r="L73" s="295">
        <v>0</v>
      </c>
      <c r="M73" s="295">
        <v>0</v>
      </c>
      <c r="N73" s="295">
        <v>12</v>
      </c>
      <c r="O73" s="295">
        <v>0</v>
      </c>
      <c r="P73" s="295">
        <v>0</v>
      </c>
      <c r="Q73" s="295">
        <v>0</v>
      </c>
      <c r="R73" s="295">
        <v>0</v>
      </c>
      <c r="S73" s="295">
        <v>0</v>
      </c>
      <c r="T73" s="295">
        <v>0</v>
      </c>
      <c r="U73" s="295">
        <v>0</v>
      </c>
      <c r="V73" s="295">
        <v>0</v>
      </c>
      <c r="W73" s="295">
        <v>0</v>
      </c>
      <c r="X73" s="295">
        <v>0</v>
      </c>
      <c r="Y73" s="410"/>
      <c r="Z73" s="410"/>
      <c r="AA73" s="410"/>
      <c r="AB73" s="410"/>
      <c r="AC73" s="410"/>
      <c r="AD73" s="410"/>
      <c r="AE73" s="410"/>
      <c r="AF73" s="415"/>
      <c r="AG73" s="415"/>
      <c r="AH73" s="415"/>
      <c r="AI73" s="415"/>
      <c r="AJ73" s="415"/>
      <c r="AK73" s="415"/>
      <c r="AL73" s="415"/>
      <c r="AM73" s="296">
        <f>SUM(Y73:AL73)</f>
        <v>0</v>
      </c>
    </row>
    <row r="74" spans="1:39" outlineLevel="1">
      <c r="B74" s="517" t="s">
        <v>267</v>
      </c>
      <c r="C74" s="291" t="s">
        <v>163</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AB74" si="112">Z73</f>
        <v>0</v>
      </c>
      <c r="AA74" s="411">
        <f t="shared" si="112"/>
        <v>0</v>
      </c>
      <c r="AB74" s="411">
        <f t="shared" si="112"/>
        <v>0</v>
      </c>
      <c r="AC74" s="411">
        <f t="shared" ref="AC74" si="113">AC73</f>
        <v>0</v>
      </c>
      <c r="AD74" s="411">
        <f t="shared" ref="AD74" si="114">AD73</f>
        <v>0</v>
      </c>
      <c r="AE74" s="411">
        <f t="shared" ref="AE74" si="115">AE73</f>
        <v>0</v>
      </c>
      <c r="AF74" s="411">
        <f t="shared" ref="AF74" si="116">AF73</f>
        <v>0</v>
      </c>
      <c r="AG74" s="411">
        <f t="shared" ref="AG74" si="117">AG73</f>
        <v>0</v>
      </c>
      <c r="AH74" s="411">
        <f t="shared" ref="AH74" si="118">AH73</f>
        <v>0</v>
      </c>
      <c r="AI74" s="411">
        <f t="shared" ref="AI74" si="119">AI73</f>
        <v>0</v>
      </c>
      <c r="AJ74" s="411">
        <f t="shared" ref="AJ74" si="120">AJ73</f>
        <v>0</v>
      </c>
      <c r="AK74" s="411">
        <f t="shared" ref="AK74" si="121">AK73</f>
        <v>0</v>
      </c>
      <c r="AL74" s="411">
        <f t="shared" ref="AL74" si="122">AL73</f>
        <v>0</v>
      </c>
      <c r="AM74" s="297"/>
    </row>
    <row r="75" spans="1:39" outlineLevel="1">
      <c r="B75" s="517"/>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outlineLevel="1">
      <c r="A76" s="519">
        <v>13</v>
      </c>
      <c r="B76" s="517" t="s">
        <v>106</v>
      </c>
      <c r="C76" s="291" t="s">
        <v>25</v>
      </c>
      <c r="D76" s="295">
        <v>67072</v>
      </c>
      <c r="E76" s="295">
        <v>67072</v>
      </c>
      <c r="F76" s="295">
        <v>67072</v>
      </c>
      <c r="G76" s="295">
        <v>67072</v>
      </c>
      <c r="H76" s="295">
        <v>67072</v>
      </c>
      <c r="I76" s="295">
        <v>67072</v>
      </c>
      <c r="J76" s="295">
        <v>67072</v>
      </c>
      <c r="K76" s="295">
        <v>67072</v>
      </c>
      <c r="L76" s="295">
        <v>16371</v>
      </c>
      <c r="M76" s="295">
        <v>16371</v>
      </c>
      <c r="N76" s="295">
        <v>12</v>
      </c>
      <c r="O76" s="295">
        <v>11</v>
      </c>
      <c r="P76" s="295">
        <v>11</v>
      </c>
      <c r="Q76" s="295">
        <v>11</v>
      </c>
      <c r="R76" s="295">
        <v>11</v>
      </c>
      <c r="S76" s="295">
        <v>11</v>
      </c>
      <c r="T76" s="295">
        <v>11</v>
      </c>
      <c r="U76" s="295">
        <v>11</v>
      </c>
      <c r="V76" s="295">
        <v>11</v>
      </c>
      <c r="W76" s="295">
        <v>5</v>
      </c>
      <c r="X76" s="295">
        <v>5</v>
      </c>
      <c r="Y76" s="410"/>
      <c r="Z76" s="410"/>
      <c r="AA76" s="410">
        <v>1</v>
      </c>
      <c r="AB76" s="410"/>
      <c r="AC76" s="410"/>
      <c r="AD76" s="410"/>
      <c r="AE76" s="410"/>
      <c r="AF76" s="415"/>
      <c r="AG76" s="415"/>
      <c r="AH76" s="415"/>
      <c r="AI76" s="415"/>
      <c r="AJ76" s="415"/>
      <c r="AK76" s="415"/>
      <c r="AL76" s="415"/>
      <c r="AM76" s="296">
        <f>SUM(Y76:AL76)</f>
        <v>1</v>
      </c>
    </row>
    <row r="77" spans="1:39" outlineLevel="1">
      <c r="B77" s="517" t="s">
        <v>267</v>
      </c>
      <c r="C77" s="291" t="s">
        <v>163</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B77" si="123">Z76</f>
        <v>0</v>
      </c>
      <c r="AA77" s="411">
        <f t="shared" si="123"/>
        <v>1</v>
      </c>
      <c r="AB77" s="411">
        <f t="shared" si="123"/>
        <v>0</v>
      </c>
      <c r="AC77" s="411">
        <f t="shared" ref="AC77:AL77" si="124">AC76</f>
        <v>0</v>
      </c>
      <c r="AD77" s="411">
        <f t="shared" si="124"/>
        <v>0</v>
      </c>
      <c r="AE77" s="411">
        <f t="shared" si="124"/>
        <v>0</v>
      </c>
      <c r="AF77" s="411">
        <f t="shared" si="124"/>
        <v>0</v>
      </c>
      <c r="AG77" s="411">
        <f t="shared" si="124"/>
        <v>0</v>
      </c>
      <c r="AH77" s="411">
        <f t="shared" si="124"/>
        <v>0</v>
      </c>
      <c r="AI77" s="411">
        <f t="shared" si="124"/>
        <v>0</v>
      </c>
      <c r="AJ77" s="411">
        <f t="shared" si="124"/>
        <v>0</v>
      </c>
      <c r="AK77" s="411">
        <f t="shared" si="124"/>
        <v>0</v>
      </c>
      <c r="AL77" s="411">
        <f t="shared" si="124"/>
        <v>0</v>
      </c>
      <c r="AM77" s="306"/>
    </row>
    <row r="78" spans="1:39" outlineLevel="1">
      <c r="B78" s="517"/>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75" outlineLevel="1">
      <c r="B79" s="288" t="s">
        <v>107</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outlineLevel="1">
      <c r="A80" s="519">
        <v>14</v>
      </c>
      <c r="B80" s="315" t="s">
        <v>108</v>
      </c>
      <c r="C80" s="291" t="s">
        <v>25</v>
      </c>
      <c r="D80" s="295">
        <v>32148</v>
      </c>
      <c r="E80" s="295">
        <v>24742</v>
      </c>
      <c r="F80" s="295">
        <v>23257</v>
      </c>
      <c r="G80" s="295">
        <v>21772</v>
      </c>
      <c r="H80" s="295">
        <v>21772</v>
      </c>
      <c r="I80" s="295">
        <v>21772</v>
      </c>
      <c r="J80" s="295">
        <v>21772</v>
      </c>
      <c r="K80" s="295">
        <v>21772</v>
      </c>
      <c r="L80" s="295">
        <v>10896</v>
      </c>
      <c r="M80" s="295">
        <v>10896</v>
      </c>
      <c r="N80" s="295">
        <v>12</v>
      </c>
      <c r="O80" s="295">
        <v>4</v>
      </c>
      <c r="P80" s="295">
        <v>4</v>
      </c>
      <c r="Q80" s="295">
        <v>4</v>
      </c>
      <c r="R80" s="295">
        <v>4</v>
      </c>
      <c r="S80" s="295">
        <v>4</v>
      </c>
      <c r="T80" s="295">
        <v>4</v>
      </c>
      <c r="U80" s="295">
        <v>4</v>
      </c>
      <c r="V80" s="295">
        <v>4</v>
      </c>
      <c r="W80" s="295">
        <v>3</v>
      </c>
      <c r="X80" s="295">
        <v>3</v>
      </c>
      <c r="Y80" s="410">
        <v>1</v>
      </c>
      <c r="Z80" s="410"/>
      <c r="AA80" s="410"/>
      <c r="AB80" s="410"/>
      <c r="AC80" s="410"/>
      <c r="AD80" s="410"/>
      <c r="AE80" s="410"/>
      <c r="AF80" s="410"/>
      <c r="AG80" s="410"/>
      <c r="AH80" s="410"/>
      <c r="AI80" s="410"/>
      <c r="AJ80" s="410"/>
      <c r="AK80" s="410"/>
      <c r="AL80" s="410"/>
      <c r="AM80" s="296">
        <f>SUM(Y80:AL80)</f>
        <v>1</v>
      </c>
    </row>
    <row r="81" spans="1:40" outlineLevel="1">
      <c r="B81" s="294" t="s">
        <v>267</v>
      </c>
      <c r="C81" s="291" t="s">
        <v>163</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1</v>
      </c>
      <c r="Z81" s="411">
        <f t="shared" ref="Z81:AB81" si="125">Z80</f>
        <v>0</v>
      </c>
      <c r="AA81" s="411">
        <f t="shared" si="125"/>
        <v>0</v>
      </c>
      <c r="AB81" s="411">
        <f t="shared" si="125"/>
        <v>0</v>
      </c>
      <c r="AC81" s="411">
        <f t="shared" ref="AC81" si="126">AC80</f>
        <v>0</v>
      </c>
      <c r="AD81" s="411">
        <f>AD80</f>
        <v>0</v>
      </c>
      <c r="AE81" s="411">
        <f t="shared" ref="AE81" si="127">AE80</f>
        <v>0</v>
      </c>
      <c r="AF81" s="411">
        <f t="shared" ref="AF81" si="128">AF80</f>
        <v>0</v>
      </c>
      <c r="AG81" s="411">
        <f t="shared" ref="AG81" si="129">AG80</f>
        <v>0</v>
      </c>
      <c r="AH81" s="411">
        <f t="shared" ref="AH81" si="130">AH80</f>
        <v>0</v>
      </c>
      <c r="AI81" s="411">
        <f t="shared" ref="AI81" si="131">AI80</f>
        <v>0</v>
      </c>
      <c r="AJ81" s="411">
        <f t="shared" ref="AJ81" si="132">AJ80</f>
        <v>0</v>
      </c>
      <c r="AK81" s="411">
        <f t="shared" ref="AK81" si="133">AK80</f>
        <v>0</v>
      </c>
      <c r="AL81" s="411">
        <f t="shared" ref="AL81" si="134">AL80</f>
        <v>0</v>
      </c>
      <c r="AM81" s="297"/>
    </row>
    <row r="82" spans="1:40" s="512" customFormat="1" outlineLevel="1">
      <c r="A82" s="520"/>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3"/>
      <c r="AN82" s="627"/>
    </row>
    <row r="83" spans="1:40" s="309" customFormat="1" ht="15.75" outlineLevel="1">
      <c r="A83" s="520"/>
      <c r="B83" s="288" t="s">
        <v>490</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4"/>
      <c r="AN83" s="628"/>
    </row>
    <row r="84" spans="1:40" outlineLevel="1">
      <c r="A84" s="519">
        <v>15</v>
      </c>
      <c r="B84" s="294" t="s">
        <v>495</v>
      </c>
      <c r="C84" s="291" t="s">
        <v>25</v>
      </c>
      <c r="D84" s="295">
        <v>0</v>
      </c>
      <c r="E84" s="295">
        <v>0</v>
      </c>
      <c r="F84" s="295">
        <v>0</v>
      </c>
      <c r="G84" s="295">
        <v>0</v>
      </c>
      <c r="H84" s="295">
        <v>0</v>
      </c>
      <c r="I84" s="295">
        <v>0</v>
      </c>
      <c r="J84" s="295">
        <v>0</v>
      </c>
      <c r="K84" s="295">
        <v>0</v>
      </c>
      <c r="L84" s="295">
        <v>0</v>
      </c>
      <c r="M84" s="295">
        <v>0</v>
      </c>
      <c r="N84" s="295">
        <v>0</v>
      </c>
      <c r="O84" s="295">
        <v>0</v>
      </c>
      <c r="P84" s="295">
        <v>0</v>
      </c>
      <c r="Q84" s="295">
        <v>0</v>
      </c>
      <c r="R84" s="295">
        <v>0</v>
      </c>
      <c r="S84" s="295">
        <v>0</v>
      </c>
      <c r="T84" s="295">
        <v>0</v>
      </c>
      <c r="U84" s="295">
        <v>0</v>
      </c>
      <c r="V84" s="295">
        <v>0</v>
      </c>
      <c r="W84" s="295">
        <v>0</v>
      </c>
      <c r="X84" s="295">
        <v>0</v>
      </c>
      <c r="Y84" s="410"/>
      <c r="Z84" s="410"/>
      <c r="AA84" s="410"/>
      <c r="AB84" s="410"/>
      <c r="AC84" s="410"/>
      <c r="AD84" s="410"/>
      <c r="AE84" s="410"/>
      <c r="AF84" s="410"/>
      <c r="AG84" s="410"/>
      <c r="AH84" s="410"/>
      <c r="AI84" s="410"/>
      <c r="AJ84" s="410"/>
      <c r="AK84" s="410"/>
      <c r="AL84" s="410"/>
      <c r="AM84" s="296">
        <f>SUM(Y84:AL84)</f>
        <v>0</v>
      </c>
    </row>
    <row r="85" spans="1:40" outlineLevel="1">
      <c r="B85" s="294" t="s">
        <v>267</v>
      </c>
      <c r="C85" s="291" t="s">
        <v>163</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B85" si="135">Z84</f>
        <v>0</v>
      </c>
      <c r="AA85" s="411">
        <f t="shared" si="135"/>
        <v>0</v>
      </c>
      <c r="AB85" s="411">
        <f t="shared" si="135"/>
        <v>0</v>
      </c>
      <c r="AC85" s="411">
        <f t="shared" ref="AC85" si="136">AC84</f>
        <v>0</v>
      </c>
      <c r="AD85" s="411">
        <f>AD84</f>
        <v>0</v>
      </c>
      <c r="AE85" s="411">
        <f t="shared" ref="AE85:AL85" si="137">AE84</f>
        <v>0</v>
      </c>
      <c r="AF85" s="411">
        <f t="shared" si="137"/>
        <v>0</v>
      </c>
      <c r="AG85" s="411">
        <f t="shared" si="137"/>
        <v>0</v>
      </c>
      <c r="AH85" s="411">
        <f t="shared" si="137"/>
        <v>0</v>
      </c>
      <c r="AI85" s="411">
        <f t="shared" si="137"/>
        <v>0</v>
      </c>
      <c r="AJ85" s="411">
        <f t="shared" si="137"/>
        <v>0</v>
      </c>
      <c r="AK85" s="411">
        <f t="shared" si="137"/>
        <v>0</v>
      </c>
      <c r="AL85" s="411">
        <f t="shared" si="137"/>
        <v>0</v>
      </c>
      <c r="AM85" s="297"/>
    </row>
    <row r="86" spans="1:40"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outlineLevel="1">
      <c r="A87" s="519">
        <v>16</v>
      </c>
      <c r="B87" s="324" t="s">
        <v>491</v>
      </c>
      <c r="C87" s="291" t="s">
        <v>25</v>
      </c>
      <c r="D87" s="295">
        <v>0</v>
      </c>
      <c r="E87" s="295">
        <v>0</v>
      </c>
      <c r="F87" s="295">
        <v>0</v>
      </c>
      <c r="G87" s="295">
        <v>0</v>
      </c>
      <c r="H87" s="295">
        <v>0</v>
      </c>
      <c r="I87" s="295">
        <v>0</v>
      </c>
      <c r="J87" s="295">
        <v>0</v>
      </c>
      <c r="K87" s="295">
        <v>0</v>
      </c>
      <c r="L87" s="295">
        <v>0</v>
      </c>
      <c r="M87" s="295">
        <v>0</v>
      </c>
      <c r="N87" s="295">
        <v>0</v>
      </c>
      <c r="O87" s="295">
        <v>0</v>
      </c>
      <c r="P87" s="295">
        <v>0</v>
      </c>
      <c r="Q87" s="295">
        <v>0</v>
      </c>
      <c r="R87" s="295">
        <v>0</v>
      </c>
      <c r="S87" s="295">
        <v>0</v>
      </c>
      <c r="T87" s="295">
        <v>0</v>
      </c>
      <c r="U87" s="295">
        <v>0</v>
      </c>
      <c r="V87" s="295">
        <v>0</v>
      </c>
      <c r="W87" s="295">
        <v>0</v>
      </c>
      <c r="X87" s="295">
        <v>0</v>
      </c>
      <c r="Y87" s="410"/>
      <c r="Z87" s="410"/>
      <c r="AA87" s="410"/>
      <c r="AB87" s="410"/>
      <c r="AC87" s="410"/>
      <c r="AD87" s="410"/>
      <c r="AE87" s="410"/>
      <c r="AF87" s="410"/>
      <c r="AG87" s="410"/>
      <c r="AH87" s="410"/>
      <c r="AI87" s="410"/>
      <c r="AJ87" s="410"/>
      <c r="AK87" s="410"/>
      <c r="AL87" s="410"/>
      <c r="AM87" s="296">
        <f>SUM(Y87:AL87)</f>
        <v>0</v>
      </c>
    </row>
    <row r="88" spans="1:40" s="283" customFormat="1" outlineLevel="1">
      <c r="A88" s="519"/>
      <c r="B88" s="324" t="s">
        <v>267</v>
      </c>
      <c r="C88" s="291" t="s">
        <v>163</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B88" si="138">Z87</f>
        <v>0</v>
      </c>
      <c r="AA88" s="411">
        <f t="shared" si="138"/>
        <v>0</v>
      </c>
      <c r="AB88" s="411">
        <f t="shared" si="138"/>
        <v>0</v>
      </c>
      <c r="AC88" s="411">
        <f t="shared" ref="AC88" si="139">AC87</f>
        <v>0</v>
      </c>
      <c r="AD88" s="411">
        <f>AD87</f>
        <v>0</v>
      </c>
      <c r="AE88" s="411">
        <f t="shared" ref="AE88:AL88" si="140">AE87</f>
        <v>0</v>
      </c>
      <c r="AF88" s="411">
        <f t="shared" si="140"/>
        <v>0</v>
      </c>
      <c r="AG88" s="411">
        <f t="shared" si="140"/>
        <v>0</v>
      </c>
      <c r="AH88" s="411">
        <f t="shared" si="140"/>
        <v>0</v>
      </c>
      <c r="AI88" s="411">
        <f t="shared" si="140"/>
        <v>0</v>
      </c>
      <c r="AJ88" s="411">
        <f t="shared" si="140"/>
        <v>0</v>
      </c>
      <c r="AK88" s="411">
        <f t="shared" si="140"/>
        <v>0</v>
      </c>
      <c r="AL88" s="411">
        <f t="shared" si="140"/>
        <v>0</v>
      </c>
      <c r="AM88" s="297"/>
    </row>
    <row r="89" spans="1:40" s="283" customFormat="1" outlineLevel="1">
      <c r="A89" s="519"/>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75" outlineLevel="1">
      <c r="B90" s="516" t="s">
        <v>496</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outlineLevel="1">
      <c r="A91" s="519">
        <v>17</v>
      </c>
      <c r="B91" s="517" t="s">
        <v>112</v>
      </c>
      <c r="C91" s="291" t="s">
        <v>25</v>
      </c>
      <c r="D91" s="295">
        <v>0</v>
      </c>
      <c r="E91" s="295">
        <v>0</v>
      </c>
      <c r="F91" s="295">
        <v>0</v>
      </c>
      <c r="G91" s="295">
        <v>0</v>
      </c>
      <c r="H91" s="295">
        <v>0</v>
      </c>
      <c r="I91" s="295">
        <v>0</v>
      </c>
      <c r="J91" s="295">
        <v>0</v>
      </c>
      <c r="K91" s="295">
        <v>0</v>
      </c>
      <c r="L91" s="295">
        <v>0</v>
      </c>
      <c r="M91" s="295">
        <v>0</v>
      </c>
      <c r="N91" s="295">
        <v>12</v>
      </c>
      <c r="O91" s="295">
        <v>0</v>
      </c>
      <c r="P91" s="295">
        <v>0</v>
      </c>
      <c r="Q91" s="295">
        <v>0</v>
      </c>
      <c r="R91" s="295">
        <v>0</v>
      </c>
      <c r="S91" s="295">
        <v>0</v>
      </c>
      <c r="T91" s="295">
        <v>0</v>
      </c>
      <c r="U91" s="295">
        <v>0</v>
      </c>
      <c r="V91" s="295">
        <v>0</v>
      </c>
      <c r="W91" s="295">
        <v>0</v>
      </c>
      <c r="X91" s="295">
        <v>0</v>
      </c>
      <c r="Y91" s="426"/>
      <c r="Z91" s="410"/>
      <c r="AA91" s="410"/>
      <c r="AB91" s="410"/>
      <c r="AC91" s="410"/>
      <c r="AD91" s="410"/>
      <c r="AE91" s="410"/>
      <c r="AF91" s="415"/>
      <c r="AG91" s="415"/>
      <c r="AH91" s="415"/>
      <c r="AI91" s="415"/>
      <c r="AJ91" s="415"/>
      <c r="AK91" s="415"/>
      <c r="AL91" s="415"/>
      <c r="AM91" s="296">
        <f>SUM(Y91:AL91)</f>
        <v>0</v>
      </c>
    </row>
    <row r="92" spans="1:40" outlineLevel="1">
      <c r="B92" s="294" t="s">
        <v>267</v>
      </c>
      <c r="C92" s="291" t="s">
        <v>163</v>
      </c>
      <c r="D92" s="295"/>
      <c r="E92" s="295"/>
      <c r="F92" s="295"/>
      <c r="G92" s="295"/>
      <c r="H92" s="295"/>
      <c r="I92" s="295"/>
      <c r="J92" s="295"/>
      <c r="K92" s="295"/>
      <c r="L92" s="295"/>
      <c r="M92" s="295"/>
      <c r="N92" s="295">
        <f>N91</f>
        <v>12</v>
      </c>
      <c r="O92" s="295"/>
      <c r="P92" s="295"/>
      <c r="Q92" s="295"/>
      <c r="R92" s="295"/>
      <c r="S92" s="295"/>
      <c r="T92" s="295"/>
      <c r="U92" s="295"/>
      <c r="V92" s="295"/>
      <c r="W92" s="295"/>
      <c r="X92" s="295"/>
      <c r="Y92" s="411">
        <f>Y91</f>
        <v>0</v>
      </c>
      <c r="Z92" s="411">
        <f t="shared" ref="Z92:AB92" si="141">Z91</f>
        <v>0</v>
      </c>
      <c r="AA92" s="411">
        <f t="shared" si="141"/>
        <v>0</v>
      </c>
      <c r="AB92" s="411">
        <f t="shared" si="141"/>
        <v>0</v>
      </c>
      <c r="AC92" s="411">
        <f t="shared" ref="AC92:AL92" si="142">AC91</f>
        <v>0</v>
      </c>
      <c r="AD92" s="411">
        <f t="shared" si="142"/>
        <v>0</v>
      </c>
      <c r="AE92" s="411">
        <f t="shared" si="142"/>
        <v>0</v>
      </c>
      <c r="AF92" s="411">
        <f t="shared" si="142"/>
        <v>0</v>
      </c>
      <c r="AG92" s="411">
        <f t="shared" si="142"/>
        <v>0</v>
      </c>
      <c r="AH92" s="411">
        <f t="shared" si="142"/>
        <v>0</v>
      </c>
      <c r="AI92" s="411">
        <f t="shared" si="142"/>
        <v>0</v>
      </c>
      <c r="AJ92" s="411">
        <f t="shared" si="142"/>
        <v>0</v>
      </c>
      <c r="AK92" s="411">
        <f t="shared" si="142"/>
        <v>0</v>
      </c>
      <c r="AL92" s="411">
        <f t="shared" si="142"/>
        <v>0</v>
      </c>
      <c r="AM92" s="306"/>
    </row>
    <row r="93" spans="1:40"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outlineLevel="1">
      <c r="A94" s="519">
        <v>18</v>
      </c>
      <c r="B94" s="517" t="s">
        <v>109</v>
      </c>
      <c r="C94" s="291" t="s">
        <v>25</v>
      </c>
      <c r="D94" s="295">
        <v>0</v>
      </c>
      <c r="E94" s="295">
        <v>0</v>
      </c>
      <c r="F94" s="295">
        <v>0</v>
      </c>
      <c r="G94" s="295">
        <v>0</v>
      </c>
      <c r="H94" s="295">
        <v>0</v>
      </c>
      <c r="I94" s="295">
        <v>0</v>
      </c>
      <c r="J94" s="295">
        <v>0</v>
      </c>
      <c r="K94" s="295">
        <v>0</v>
      </c>
      <c r="L94" s="295">
        <v>0</v>
      </c>
      <c r="M94" s="295">
        <v>0</v>
      </c>
      <c r="N94" s="295">
        <v>12</v>
      </c>
      <c r="O94" s="295">
        <v>0</v>
      </c>
      <c r="P94" s="295">
        <v>0</v>
      </c>
      <c r="Q94" s="295">
        <v>0</v>
      </c>
      <c r="R94" s="295">
        <v>0</v>
      </c>
      <c r="S94" s="295">
        <v>0</v>
      </c>
      <c r="T94" s="295">
        <v>0</v>
      </c>
      <c r="U94" s="295">
        <v>0</v>
      </c>
      <c r="V94" s="295">
        <v>0</v>
      </c>
      <c r="W94" s="295">
        <v>0</v>
      </c>
      <c r="X94" s="295">
        <v>0</v>
      </c>
      <c r="Y94" s="426"/>
      <c r="Z94" s="410"/>
      <c r="AA94" s="410"/>
      <c r="AB94" s="410"/>
      <c r="AC94" s="410"/>
      <c r="AD94" s="410"/>
      <c r="AE94" s="410"/>
      <c r="AF94" s="415"/>
      <c r="AG94" s="415"/>
      <c r="AH94" s="415"/>
      <c r="AI94" s="415"/>
      <c r="AJ94" s="415"/>
      <c r="AK94" s="415"/>
      <c r="AL94" s="415"/>
      <c r="AM94" s="296">
        <f>SUM(Y94:AL94)</f>
        <v>0</v>
      </c>
    </row>
    <row r="95" spans="1:40" outlineLevel="1">
      <c r="B95" s="294" t="s">
        <v>267</v>
      </c>
      <c r="C95" s="291" t="s">
        <v>163</v>
      </c>
      <c r="D95" s="295"/>
      <c r="E95" s="295"/>
      <c r="F95" s="295"/>
      <c r="G95" s="295"/>
      <c r="H95" s="295"/>
      <c r="I95" s="295"/>
      <c r="J95" s="295"/>
      <c r="K95" s="295"/>
      <c r="L95" s="295"/>
      <c r="M95" s="295"/>
      <c r="N95" s="295">
        <f>N94</f>
        <v>12</v>
      </c>
      <c r="O95" s="295"/>
      <c r="P95" s="295"/>
      <c r="Q95" s="295"/>
      <c r="R95" s="295"/>
      <c r="S95" s="295"/>
      <c r="T95" s="295"/>
      <c r="U95" s="295"/>
      <c r="V95" s="295"/>
      <c r="W95" s="295"/>
      <c r="X95" s="295"/>
      <c r="Y95" s="411">
        <f>Y94</f>
        <v>0</v>
      </c>
      <c r="Z95" s="411">
        <f t="shared" ref="Z95:AB95" si="143">Z94</f>
        <v>0</v>
      </c>
      <c r="AA95" s="411">
        <f t="shared" si="143"/>
        <v>0</v>
      </c>
      <c r="AB95" s="411">
        <f t="shared" si="143"/>
        <v>0</v>
      </c>
      <c r="AC95" s="411">
        <f t="shared" ref="AC95" si="144">AC94</f>
        <v>0</v>
      </c>
      <c r="AD95" s="411">
        <f t="shared" ref="AD95" si="145">AD94</f>
        <v>0</v>
      </c>
      <c r="AE95" s="411">
        <f t="shared" ref="AE95" si="146">AE94</f>
        <v>0</v>
      </c>
      <c r="AF95" s="411">
        <f t="shared" ref="AF95" si="147">AF94</f>
        <v>0</v>
      </c>
      <c r="AG95" s="411">
        <f t="shared" ref="AG95" si="148">AG94</f>
        <v>0</v>
      </c>
      <c r="AH95" s="411">
        <f t="shared" ref="AH95" si="149">AH94</f>
        <v>0</v>
      </c>
      <c r="AI95" s="411">
        <f t="shared" ref="AI95" si="150">AI94</f>
        <v>0</v>
      </c>
      <c r="AJ95" s="411">
        <f t="shared" ref="AJ95" si="151">AJ94</f>
        <v>0</v>
      </c>
      <c r="AK95" s="411">
        <f t="shared" ref="AK95" si="152">AK94</f>
        <v>0</v>
      </c>
      <c r="AL95" s="411">
        <f t="shared" ref="AL95" si="153">AL94</f>
        <v>0</v>
      </c>
      <c r="AM95" s="306"/>
    </row>
    <row r="96" spans="1:40"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outlineLevel="1">
      <c r="A97" s="519">
        <v>19</v>
      </c>
      <c r="B97" s="517" t="s">
        <v>111</v>
      </c>
      <c r="C97" s="291" t="s">
        <v>25</v>
      </c>
      <c r="D97" s="295">
        <v>0</v>
      </c>
      <c r="E97" s="295">
        <v>0</v>
      </c>
      <c r="F97" s="295">
        <v>0</v>
      </c>
      <c r="G97" s="295">
        <v>0</v>
      </c>
      <c r="H97" s="295">
        <v>0</v>
      </c>
      <c r="I97" s="295">
        <v>0</v>
      </c>
      <c r="J97" s="295">
        <v>0</v>
      </c>
      <c r="K97" s="295">
        <v>0</v>
      </c>
      <c r="L97" s="295">
        <v>0</v>
      </c>
      <c r="M97" s="295">
        <v>0</v>
      </c>
      <c r="N97" s="295">
        <v>12</v>
      </c>
      <c r="O97" s="295">
        <v>0</v>
      </c>
      <c r="P97" s="295">
        <v>0</v>
      </c>
      <c r="Q97" s="295">
        <v>0</v>
      </c>
      <c r="R97" s="295">
        <v>0</v>
      </c>
      <c r="S97" s="295">
        <v>0</v>
      </c>
      <c r="T97" s="295">
        <v>0</v>
      </c>
      <c r="U97" s="295">
        <v>0</v>
      </c>
      <c r="V97" s="295">
        <v>0</v>
      </c>
      <c r="W97" s="295">
        <v>0</v>
      </c>
      <c r="X97" s="295">
        <v>0</v>
      </c>
      <c r="Y97" s="426"/>
      <c r="Z97" s="410"/>
      <c r="AA97" s="410"/>
      <c r="AB97" s="410"/>
      <c r="AC97" s="410"/>
      <c r="AD97" s="410"/>
      <c r="AE97" s="410"/>
      <c r="AF97" s="415"/>
      <c r="AG97" s="415"/>
      <c r="AH97" s="415"/>
      <c r="AI97" s="415"/>
      <c r="AJ97" s="415"/>
      <c r="AK97" s="415"/>
      <c r="AL97" s="415"/>
      <c r="AM97" s="296">
        <f>SUM(Y97:AL97)</f>
        <v>0</v>
      </c>
    </row>
    <row r="98" spans="1:39" outlineLevel="1">
      <c r="B98" s="294" t="s">
        <v>267</v>
      </c>
      <c r="C98" s="291" t="s">
        <v>163</v>
      </c>
      <c r="D98" s="295"/>
      <c r="E98" s="295"/>
      <c r="F98" s="295"/>
      <c r="G98" s="295"/>
      <c r="H98" s="295"/>
      <c r="I98" s="295"/>
      <c r="J98" s="295"/>
      <c r="K98" s="295"/>
      <c r="L98" s="295"/>
      <c r="M98" s="295"/>
      <c r="N98" s="295">
        <f>N97</f>
        <v>12</v>
      </c>
      <c r="O98" s="295"/>
      <c r="P98" s="295"/>
      <c r="Q98" s="295"/>
      <c r="R98" s="295"/>
      <c r="S98" s="295"/>
      <c r="T98" s="295"/>
      <c r="U98" s="295"/>
      <c r="V98" s="295"/>
      <c r="W98" s="295"/>
      <c r="X98" s="295"/>
      <c r="Y98" s="411">
        <f>Y97</f>
        <v>0</v>
      </c>
      <c r="Z98" s="411">
        <f t="shared" ref="Z98:AB98" si="154">Z97</f>
        <v>0</v>
      </c>
      <c r="AA98" s="411">
        <f t="shared" si="154"/>
        <v>0</v>
      </c>
      <c r="AB98" s="411">
        <f t="shared" si="154"/>
        <v>0</v>
      </c>
      <c r="AC98" s="411">
        <f t="shared" ref="AC98:AL98" si="155">AC97</f>
        <v>0</v>
      </c>
      <c r="AD98" s="411">
        <f t="shared" si="155"/>
        <v>0</v>
      </c>
      <c r="AE98" s="411">
        <f t="shared" si="155"/>
        <v>0</v>
      </c>
      <c r="AF98" s="411">
        <f t="shared" si="155"/>
        <v>0</v>
      </c>
      <c r="AG98" s="411">
        <f t="shared" si="155"/>
        <v>0</v>
      </c>
      <c r="AH98" s="411">
        <f t="shared" si="155"/>
        <v>0</v>
      </c>
      <c r="AI98" s="411">
        <f t="shared" si="155"/>
        <v>0</v>
      </c>
      <c r="AJ98" s="411">
        <f t="shared" si="155"/>
        <v>0</v>
      </c>
      <c r="AK98" s="411">
        <f t="shared" si="155"/>
        <v>0</v>
      </c>
      <c r="AL98" s="411">
        <f t="shared" si="155"/>
        <v>0</v>
      </c>
      <c r="AM98" s="297"/>
    </row>
    <row r="99" spans="1:39"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outlineLevel="1">
      <c r="A100" s="519">
        <v>20</v>
      </c>
      <c r="B100" s="517" t="s">
        <v>110</v>
      </c>
      <c r="C100" s="291" t="s">
        <v>25</v>
      </c>
      <c r="D100" s="295">
        <v>0</v>
      </c>
      <c r="E100" s="295">
        <v>0</v>
      </c>
      <c r="F100" s="295">
        <v>0</v>
      </c>
      <c r="G100" s="295">
        <v>0</v>
      </c>
      <c r="H100" s="295">
        <v>0</v>
      </c>
      <c r="I100" s="295">
        <v>0</v>
      </c>
      <c r="J100" s="295">
        <v>0</v>
      </c>
      <c r="K100" s="295">
        <v>0</v>
      </c>
      <c r="L100" s="295">
        <v>0</v>
      </c>
      <c r="M100" s="295">
        <v>0</v>
      </c>
      <c r="N100" s="295">
        <v>12</v>
      </c>
      <c r="O100" s="295">
        <v>0</v>
      </c>
      <c r="P100" s="295">
        <v>0</v>
      </c>
      <c r="Q100" s="295">
        <v>0</v>
      </c>
      <c r="R100" s="295">
        <v>0</v>
      </c>
      <c r="S100" s="295">
        <v>0</v>
      </c>
      <c r="T100" s="295">
        <v>0</v>
      </c>
      <c r="U100" s="295">
        <v>0</v>
      </c>
      <c r="V100" s="295">
        <v>0</v>
      </c>
      <c r="W100" s="295">
        <v>0</v>
      </c>
      <c r="X100" s="295">
        <v>0</v>
      </c>
      <c r="Y100" s="426"/>
      <c r="Z100" s="410"/>
      <c r="AA100" s="410"/>
      <c r="AB100" s="410"/>
      <c r="AC100" s="410"/>
      <c r="AD100" s="410"/>
      <c r="AE100" s="410"/>
      <c r="AF100" s="415"/>
      <c r="AG100" s="415"/>
      <c r="AH100" s="415"/>
      <c r="AI100" s="415"/>
      <c r="AJ100" s="415"/>
      <c r="AK100" s="415"/>
      <c r="AL100" s="415"/>
      <c r="AM100" s="296">
        <f>SUM(Y100:AL100)</f>
        <v>0</v>
      </c>
    </row>
    <row r="101" spans="1:39" outlineLevel="1">
      <c r="B101" s="294" t="s">
        <v>267</v>
      </c>
      <c r="C101" s="291" t="s">
        <v>163</v>
      </c>
      <c r="D101" s="295"/>
      <c r="E101" s="295"/>
      <c r="F101" s="295"/>
      <c r="G101" s="295"/>
      <c r="H101" s="295"/>
      <c r="I101" s="295"/>
      <c r="J101" s="295"/>
      <c r="K101" s="295"/>
      <c r="L101" s="295"/>
      <c r="M101" s="295"/>
      <c r="N101" s="295">
        <f>N100</f>
        <v>12</v>
      </c>
      <c r="O101" s="295"/>
      <c r="P101" s="295"/>
      <c r="Q101" s="295"/>
      <c r="R101" s="295"/>
      <c r="S101" s="295"/>
      <c r="T101" s="295"/>
      <c r="U101" s="295"/>
      <c r="V101" s="295"/>
      <c r="W101" s="295"/>
      <c r="X101" s="295"/>
      <c r="Y101" s="411">
        <f t="shared" ref="Y101:AB101" si="156">Y100</f>
        <v>0</v>
      </c>
      <c r="Z101" s="411">
        <f t="shared" si="156"/>
        <v>0</v>
      </c>
      <c r="AA101" s="411">
        <f t="shared" si="156"/>
        <v>0</v>
      </c>
      <c r="AB101" s="411">
        <f t="shared" si="156"/>
        <v>0</v>
      </c>
      <c r="AC101" s="411">
        <f t="shared" ref="AC101:AL101" si="157">AC100</f>
        <v>0</v>
      </c>
      <c r="AD101" s="411">
        <f t="shared" si="157"/>
        <v>0</v>
      </c>
      <c r="AE101" s="411">
        <f t="shared" si="157"/>
        <v>0</v>
      </c>
      <c r="AF101" s="411">
        <f t="shared" si="157"/>
        <v>0</v>
      </c>
      <c r="AG101" s="411">
        <f t="shared" si="157"/>
        <v>0</v>
      </c>
      <c r="AH101" s="411">
        <f t="shared" si="157"/>
        <v>0</v>
      </c>
      <c r="AI101" s="411">
        <f t="shared" si="157"/>
        <v>0</v>
      </c>
      <c r="AJ101" s="411">
        <f t="shared" si="157"/>
        <v>0</v>
      </c>
      <c r="AK101" s="411">
        <f t="shared" si="157"/>
        <v>0</v>
      </c>
      <c r="AL101" s="411">
        <f t="shared" si="157"/>
        <v>0</v>
      </c>
      <c r="AM101" s="306"/>
    </row>
    <row r="102" spans="1:39" ht="15.75"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75" outlineLevel="1">
      <c r="B103" s="515" t="s">
        <v>503</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75" outlineLevel="1">
      <c r="B104" s="288" t="s">
        <v>499</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outlineLevel="1">
      <c r="A105" s="519">
        <v>21</v>
      </c>
      <c r="B105" s="517" t="s">
        <v>113</v>
      </c>
      <c r="C105" s="291" t="s">
        <v>25</v>
      </c>
      <c r="D105" s="295">
        <v>0</v>
      </c>
      <c r="E105" s="295">
        <v>0</v>
      </c>
      <c r="F105" s="295">
        <v>0</v>
      </c>
      <c r="G105" s="295">
        <v>0</v>
      </c>
      <c r="H105" s="295">
        <v>0</v>
      </c>
      <c r="I105" s="295">
        <v>0</v>
      </c>
      <c r="J105" s="295">
        <v>0</v>
      </c>
      <c r="K105" s="295">
        <v>0</v>
      </c>
      <c r="L105" s="295">
        <v>0</v>
      </c>
      <c r="M105" s="295">
        <v>0</v>
      </c>
      <c r="N105" s="291"/>
      <c r="O105" s="295">
        <v>0</v>
      </c>
      <c r="P105" s="295">
        <v>0</v>
      </c>
      <c r="Q105" s="295">
        <v>0</v>
      </c>
      <c r="R105" s="295">
        <v>0</v>
      </c>
      <c r="S105" s="295">
        <v>0</v>
      </c>
      <c r="T105" s="295">
        <v>0</v>
      </c>
      <c r="U105" s="295">
        <v>0</v>
      </c>
      <c r="V105" s="295">
        <v>0</v>
      </c>
      <c r="W105" s="295">
        <v>0</v>
      </c>
      <c r="X105" s="295">
        <v>0</v>
      </c>
      <c r="Y105" s="530">
        <v>1</v>
      </c>
      <c r="Z105" s="410"/>
      <c r="AA105" s="410"/>
      <c r="AB105" s="410"/>
      <c r="AC105" s="410"/>
      <c r="AD105" s="410"/>
      <c r="AE105" s="410"/>
      <c r="AF105" s="410"/>
      <c r="AG105" s="410"/>
      <c r="AH105" s="410"/>
      <c r="AI105" s="410"/>
      <c r="AJ105" s="410"/>
      <c r="AK105" s="410"/>
      <c r="AL105" s="410"/>
      <c r="AM105" s="296">
        <f>SUM(Y105:AL105)</f>
        <v>1</v>
      </c>
    </row>
    <row r="106" spans="1:39" outlineLevel="1">
      <c r="B106" s="294" t="s">
        <v>267</v>
      </c>
      <c r="C106" s="291" t="s">
        <v>163</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1</v>
      </c>
      <c r="Z106" s="411">
        <f t="shared" ref="Z106:AB106" si="158">Z105</f>
        <v>0</v>
      </c>
      <c r="AA106" s="411">
        <f t="shared" si="158"/>
        <v>0</v>
      </c>
      <c r="AB106" s="411">
        <f t="shared" si="158"/>
        <v>0</v>
      </c>
      <c r="AC106" s="411">
        <f t="shared" ref="AC106" si="159">AC105</f>
        <v>0</v>
      </c>
      <c r="AD106" s="411">
        <f t="shared" ref="AD106" si="160">AD105</f>
        <v>0</v>
      </c>
      <c r="AE106" s="411">
        <f t="shared" ref="AE106" si="161">AE105</f>
        <v>0</v>
      </c>
      <c r="AF106" s="411">
        <f t="shared" ref="AF106" si="162">AF105</f>
        <v>0</v>
      </c>
      <c r="AG106" s="411">
        <f t="shared" ref="AG106" si="163">AG105</f>
        <v>0</v>
      </c>
      <c r="AH106" s="411">
        <f t="shared" ref="AH106" si="164">AH105</f>
        <v>0</v>
      </c>
      <c r="AI106" s="411">
        <f t="shared" ref="AI106" si="165">AI105</f>
        <v>0</v>
      </c>
      <c r="AJ106" s="411">
        <f t="shared" ref="AJ106" si="166">AJ105</f>
        <v>0</v>
      </c>
      <c r="AK106" s="411">
        <f t="shared" ref="AK106" si="167">AK105</f>
        <v>0</v>
      </c>
      <c r="AL106" s="411">
        <f t="shared" ref="AL106" si="168">AL105</f>
        <v>0</v>
      </c>
      <c r="AM106" s="306"/>
    </row>
    <row r="107" spans="1:39"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outlineLevel="1">
      <c r="A108" s="519">
        <v>22</v>
      </c>
      <c r="B108" s="517" t="s">
        <v>114</v>
      </c>
      <c r="C108" s="291" t="s">
        <v>25</v>
      </c>
      <c r="D108" s="295">
        <v>0</v>
      </c>
      <c r="E108" s="295">
        <v>0</v>
      </c>
      <c r="F108" s="295">
        <v>0</v>
      </c>
      <c r="G108" s="295">
        <v>0</v>
      </c>
      <c r="H108" s="295">
        <v>0</v>
      </c>
      <c r="I108" s="295">
        <v>0</v>
      </c>
      <c r="J108" s="295">
        <v>0</v>
      </c>
      <c r="K108" s="295">
        <v>0</v>
      </c>
      <c r="L108" s="295">
        <v>0</v>
      </c>
      <c r="M108" s="295">
        <v>0</v>
      </c>
      <c r="N108" s="291"/>
      <c r="O108" s="295">
        <v>0</v>
      </c>
      <c r="P108" s="295">
        <v>0</v>
      </c>
      <c r="Q108" s="295">
        <v>0</v>
      </c>
      <c r="R108" s="295">
        <v>0</v>
      </c>
      <c r="S108" s="295">
        <v>0</v>
      </c>
      <c r="T108" s="295">
        <v>0</v>
      </c>
      <c r="U108" s="295">
        <v>0</v>
      </c>
      <c r="V108" s="295">
        <v>0</v>
      </c>
      <c r="W108" s="295">
        <v>0</v>
      </c>
      <c r="X108" s="295">
        <v>0</v>
      </c>
      <c r="Y108" s="530">
        <v>1</v>
      </c>
      <c r="Z108" s="410"/>
      <c r="AA108" s="410"/>
      <c r="AB108" s="410"/>
      <c r="AC108" s="410"/>
      <c r="AD108" s="410"/>
      <c r="AE108" s="410"/>
      <c r="AF108" s="410"/>
      <c r="AG108" s="410"/>
      <c r="AH108" s="410"/>
      <c r="AI108" s="410"/>
      <c r="AJ108" s="410"/>
      <c r="AK108" s="410"/>
      <c r="AL108" s="410"/>
      <c r="AM108" s="296">
        <f>SUM(Y108:AL108)</f>
        <v>1</v>
      </c>
    </row>
    <row r="109" spans="1:39" outlineLevel="1">
      <c r="B109" s="294" t="s">
        <v>267</v>
      </c>
      <c r="C109" s="291" t="s">
        <v>163</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1</v>
      </c>
      <c r="Z109" s="411">
        <f t="shared" ref="Z109:AB109" si="169">Z108</f>
        <v>0</v>
      </c>
      <c r="AA109" s="411">
        <f t="shared" si="169"/>
        <v>0</v>
      </c>
      <c r="AB109" s="411">
        <f t="shared" si="169"/>
        <v>0</v>
      </c>
      <c r="AC109" s="411">
        <f t="shared" ref="AC109" si="170">AC108</f>
        <v>0</v>
      </c>
      <c r="AD109" s="411">
        <f t="shared" ref="AD109" si="171">AD108</f>
        <v>0</v>
      </c>
      <c r="AE109" s="411">
        <f t="shared" ref="AE109" si="172">AE108</f>
        <v>0</v>
      </c>
      <c r="AF109" s="411">
        <f t="shared" ref="AF109" si="173">AF108</f>
        <v>0</v>
      </c>
      <c r="AG109" s="411">
        <f t="shared" ref="AG109" si="174">AG108</f>
        <v>0</v>
      </c>
      <c r="AH109" s="411">
        <f t="shared" ref="AH109" si="175">AH108</f>
        <v>0</v>
      </c>
      <c r="AI109" s="411">
        <f t="shared" ref="AI109" si="176">AI108</f>
        <v>0</v>
      </c>
      <c r="AJ109" s="411">
        <f t="shared" ref="AJ109" si="177">AJ108</f>
        <v>0</v>
      </c>
      <c r="AK109" s="411">
        <f t="shared" ref="AK109" si="178">AK108</f>
        <v>0</v>
      </c>
      <c r="AL109" s="411">
        <f t="shared" ref="AL109" si="179">AL108</f>
        <v>0</v>
      </c>
      <c r="AM109" s="306"/>
    </row>
    <row r="110" spans="1:39"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30" outlineLevel="1">
      <c r="A111" s="519">
        <v>23</v>
      </c>
      <c r="B111" s="517" t="s">
        <v>115</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530">
        <v>1</v>
      </c>
      <c r="Z111" s="410"/>
      <c r="AA111" s="410"/>
      <c r="AB111" s="410"/>
      <c r="AC111" s="410"/>
      <c r="AD111" s="410"/>
      <c r="AE111" s="410"/>
      <c r="AF111" s="410"/>
      <c r="AG111" s="410"/>
      <c r="AH111" s="410"/>
      <c r="AI111" s="410"/>
      <c r="AJ111" s="410"/>
      <c r="AK111" s="410"/>
      <c r="AL111" s="410"/>
      <c r="AM111" s="296">
        <f>SUM(Y111:AL111)</f>
        <v>1</v>
      </c>
    </row>
    <row r="112" spans="1:39" outlineLevel="1">
      <c r="B112" s="294" t="s">
        <v>267</v>
      </c>
      <c r="C112" s="291" t="s">
        <v>163</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1</v>
      </c>
      <c r="Z112" s="411">
        <f t="shared" ref="Z112:AB112" si="180">Z111</f>
        <v>0</v>
      </c>
      <c r="AA112" s="411">
        <f t="shared" si="180"/>
        <v>0</v>
      </c>
      <c r="AB112" s="411">
        <f t="shared" si="180"/>
        <v>0</v>
      </c>
      <c r="AC112" s="411">
        <f t="shared" ref="AC112" si="181">AC111</f>
        <v>0</v>
      </c>
      <c r="AD112" s="411">
        <f t="shared" ref="AD112" si="182">AD111</f>
        <v>0</v>
      </c>
      <c r="AE112" s="411">
        <f t="shared" ref="AE112" si="183">AE111</f>
        <v>0</v>
      </c>
      <c r="AF112" s="411">
        <f t="shared" ref="AF112" si="184">AF111</f>
        <v>0</v>
      </c>
      <c r="AG112" s="411">
        <f t="shared" ref="AG112" si="185">AG111</f>
        <v>0</v>
      </c>
      <c r="AH112" s="411">
        <f t="shared" ref="AH112" si="186">AH111</f>
        <v>0</v>
      </c>
      <c r="AI112" s="411">
        <f t="shared" ref="AI112" si="187">AI111</f>
        <v>0</v>
      </c>
      <c r="AJ112" s="411">
        <f t="shared" ref="AJ112" si="188">AJ111</f>
        <v>0</v>
      </c>
      <c r="AK112" s="411">
        <f t="shared" ref="AK112" si="189">AK111</f>
        <v>0</v>
      </c>
      <c r="AL112" s="411">
        <f t="shared" ref="AL112" si="190">AL111</f>
        <v>0</v>
      </c>
      <c r="AM112" s="306"/>
    </row>
    <row r="113" spans="1:39"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30" outlineLevel="1">
      <c r="A114" s="519">
        <v>24</v>
      </c>
      <c r="B114" s="517" t="s">
        <v>116</v>
      </c>
      <c r="C114" s="291" t="s">
        <v>25</v>
      </c>
      <c r="D114" s="295">
        <v>0</v>
      </c>
      <c r="E114" s="295">
        <v>0</v>
      </c>
      <c r="F114" s="295">
        <v>0</v>
      </c>
      <c r="G114" s="295">
        <v>0</v>
      </c>
      <c r="H114" s="295">
        <v>0</v>
      </c>
      <c r="I114" s="295">
        <v>0</v>
      </c>
      <c r="J114" s="295">
        <v>0</v>
      </c>
      <c r="K114" s="295">
        <v>0</v>
      </c>
      <c r="L114" s="295">
        <v>0</v>
      </c>
      <c r="M114" s="295">
        <v>0</v>
      </c>
      <c r="N114" s="291"/>
      <c r="O114" s="295">
        <v>0</v>
      </c>
      <c r="P114" s="295">
        <v>0</v>
      </c>
      <c r="Q114" s="295">
        <v>0</v>
      </c>
      <c r="R114" s="295">
        <v>0</v>
      </c>
      <c r="S114" s="295">
        <v>0</v>
      </c>
      <c r="T114" s="295">
        <v>0</v>
      </c>
      <c r="U114" s="295">
        <v>0</v>
      </c>
      <c r="V114" s="295">
        <v>0</v>
      </c>
      <c r="W114" s="295">
        <v>0</v>
      </c>
      <c r="X114" s="295">
        <v>0</v>
      </c>
      <c r="Y114" s="530">
        <v>1</v>
      </c>
      <c r="Z114" s="410"/>
      <c r="AA114" s="410"/>
      <c r="AB114" s="410"/>
      <c r="AC114" s="410"/>
      <c r="AD114" s="410"/>
      <c r="AE114" s="410"/>
      <c r="AF114" s="410"/>
      <c r="AG114" s="410"/>
      <c r="AH114" s="410"/>
      <c r="AI114" s="410"/>
      <c r="AJ114" s="410"/>
      <c r="AK114" s="410"/>
      <c r="AL114" s="410"/>
      <c r="AM114" s="296">
        <f>SUM(Y114:AL114)</f>
        <v>1</v>
      </c>
    </row>
    <row r="115" spans="1:39" outlineLevel="1">
      <c r="B115" s="294" t="s">
        <v>267</v>
      </c>
      <c r="C115" s="291" t="s">
        <v>163</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1</v>
      </c>
      <c r="Z115" s="411">
        <f t="shared" ref="Z115:AB115" si="191">Z114</f>
        <v>0</v>
      </c>
      <c r="AA115" s="411">
        <f t="shared" si="191"/>
        <v>0</v>
      </c>
      <c r="AB115" s="411">
        <f t="shared" si="191"/>
        <v>0</v>
      </c>
      <c r="AC115" s="411">
        <f t="shared" ref="AC115" si="192">AC114</f>
        <v>0</v>
      </c>
      <c r="AD115" s="411">
        <f t="shared" ref="AD115" si="193">AD114</f>
        <v>0</v>
      </c>
      <c r="AE115" s="411">
        <f t="shared" ref="AE115" si="194">AE114</f>
        <v>0</v>
      </c>
      <c r="AF115" s="411">
        <f t="shared" ref="AF115" si="195">AF114</f>
        <v>0</v>
      </c>
      <c r="AG115" s="411">
        <f t="shared" ref="AG115" si="196">AG114</f>
        <v>0</v>
      </c>
      <c r="AH115" s="411">
        <f t="shared" ref="AH115" si="197">AH114</f>
        <v>0</v>
      </c>
      <c r="AI115" s="411">
        <f t="shared" ref="AI115" si="198">AI114</f>
        <v>0</v>
      </c>
      <c r="AJ115" s="411">
        <f t="shared" ref="AJ115" si="199">AJ114</f>
        <v>0</v>
      </c>
      <c r="AK115" s="411">
        <f t="shared" ref="AK115" si="200">AK114</f>
        <v>0</v>
      </c>
      <c r="AL115" s="411">
        <f t="shared" ref="AL115" si="201">AL114</f>
        <v>0</v>
      </c>
      <c r="AM115" s="306"/>
    </row>
    <row r="116" spans="1:39"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75" outlineLevel="1">
      <c r="B117" s="288" t="s">
        <v>500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outlineLevel="1">
      <c r="A118" s="519">
        <v>25</v>
      </c>
      <c r="B118" s="517" t="s">
        <v>117</v>
      </c>
      <c r="C118" s="291" t="s">
        <v>25</v>
      </c>
      <c r="D118" s="295">
        <v>0</v>
      </c>
      <c r="E118" s="295">
        <v>0</v>
      </c>
      <c r="F118" s="295">
        <v>0</v>
      </c>
      <c r="G118" s="295">
        <v>0</v>
      </c>
      <c r="H118" s="295">
        <v>0</v>
      </c>
      <c r="I118" s="295">
        <v>0</v>
      </c>
      <c r="J118" s="295">
        <v>0</v>
      </c>
      <c r="K118" s="295">
        <v>0</v>
      </c>
      <c r="L118" s="295">
        <v>0</v>
      </c>
      <c r="M118" s="295">
        <v>0</v>
      </c>
      <c r="N118" s="295">
        <v>12</v>
      </c>
      <c r="O118" s="295">
        <v>0</v>
      </c>
      <c r="P118" s="295">
        <v>0</v>
      </c>
      <c r="Q118" s="295">
        <v>0</v>
      </c>
      <c r="R118" s="295">
        <v>0</v>
      </c>
      <c r="S118" s="295">
        <v>0</v>
      </c>
      <c r="T118" s="295">
        <v>0</v>
      </c>
      <c r="U118" s="295">
        <v>0</v>
      </c>
      <c r="V118" s="295">
        <v>0</v>
      </c>
      <c r="W118" s="295">
        <v>0</v>
      </c>
      <c r="X118" s="295">
        <v>0</v>
      </c>
      <c r="Y118" s="530">
        <v>1</v>
      </c>
      <c r="Z118" s="410"/>
      <c r="AA118" s="410"/>
      <c r="AB118" s="410"/>
      <c r="AC118" s="410"/>
      <c r="AD118" s="410"/>
      <c r="AE118" s="410"/>
      <c r="AF118" s="415"/>
      <c r="AG118" s="415"/>
      <c r="AH118" s="415"/>
      <c r="AI118" s="415"/>
      <c r="AJ118" s="415"/>
      <c r="AK118" s="415"/>
      <c r="AL118" s="415"/>
      <c r="AM118" s="296">
        <f>SUM(Y118:AL118)</f>
        <v>1</v>
      </c>
    </row>
    <row r="119" spans="1:39" outlineLevel="1">
      <c r="B119" s="294" t="s">
        <v>267</v>
      </c>
      <c r="C119" s="291" t="s">
        <v>163</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1</v>
      </c>
      <c r="Z119" s="411">
        <f t="shared" ref="Z119:AB119" si="202">Z118</f>
        <v>0</v>
      </c>
      <c r="AA119" s="411">
        <f t="shared" si="202"/>
        <v>0</v>
      </c>
      <c r="AB119" s="411">
        <f t="shared" si="202"/>
        <v>0</v>
      </c>
      <c r="AC119" s="411">
        <f t="shared" ref="AC119" si="203">AC118</f>
        <v>0</v>
      </c>
      <c r="AD119" s="411">
        <f t="shared" ref="AD119" si="204">AD118</f>
        <v>0</v>
      </c>
      <c r="AE119" s="411">
        <f t="shared" ref="AE119" si="205">AE118</f>
        <v>0</v>
      </c>
      <c r="AF119" s="411">
        <f t="shared" ref="AF119" si="206">AF118</f>
        <v>0</v>
      </c>
      <c r="AG119" s="411">
        <f t="shared" ref="AG119" si="207">AG118</f>
        <v>0</v>
      </c>
      <c r="AH119" s="411">
        <f t="shared" ref="AH119" si="208">AH118</f>
        <v>0</v>
      </c>
      <c r="AI119" s="411">
        <f t="shared" ref="AI119" si="209">AI118</f>
        <v>0</v>
      </c>
      <c r="AJ119" s="411">
        <f t="shared" ref="AJ119" si="210">AJ118</f>
        <v>0</v>
      </c>
      <c r="AK119" s="411">
        <f t="shared" ref="AK119" si="211">AK118</f>
        <v>0</v>
      </c>
      <c r="AL119" s="411">
        <f t="shared" ref="AL119" si="212">AL118</f>
        <v>0</v>
      </c>
      <c r="AM119" s="306"/>
    </row>
    <row r="120" spans="1:39"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outlineLevel="1">
      <c r="A121" s="519">
        <v>26</v>
      </c>
      <c r="B121" s="517" t="s">
        <v>118</v>
      </c>
      <c r="C121" s="291" t="s">
        <v>25</v>
      </c>
      <c r="D121" s="295">
        <v>0</v>
      </c>
      <c r="E121" s="295">
        <v>0</v>
      </c>
      <c r="F121" s="295">
        <v>0</v>
      </c>
      <c r="G121" s="295">
        <v>0</v>
      </c>
      <c r="H121" s="295">
        <v>0</v>
      </c>
      <c r="I121" s="295">
        <v>0</v>
      </c>
      <c r="J121" s="295">
        <v>0</v>
      </c>
      <c r="K121" s="295">
        <v>0</v>
      </c>
      <c r="L121" s="295">
        <v>0</v>
      </c>
      <c r="M121" s="295">
        <v>0</v>
      </c>
      <c r="N121" s="295">
        <v>12</v>
      </c>
      <c r="O121" s="295">
        <v>0</v>
      </c>
      <c r="P121" s="295">
        <v>0</v>
      </c>
      <c r="Q121" s="295">
        <v>0</v>
      </c>
      <c r="R121" s="295">
        <v>0</v>
      </c>
      <c r="S121" s="295">
        <v>0</v>
      </c>
      <c r="T121" s="295">
        <v>0</v>
      </c>
      <c r="U121" s="295">
        <v>0</v>
      </c>
      <c r="V121" s="295">
        <v>0</v>
      </c>
      <c r="W121" s="295">
        <v>0</v>
      </c>
      <c r="X121" s="295">
        <v>0</v>
      </c>
      <c r="Y121" s="530">
        <v>1</v>
      </c>
      <c r="Z121" s="530"/>
      <c r="AA121" s="530"/>
      <c r="AB121" s="410"/>
      <c r="AC121" s="530"/>
      <c r="AD121" s="410"/>
      <c r="AE121" s="410"/>
      <c r="AF121" s="415"/>
      <c r="AG121" s="415"/>
      <c r="AH121" s="415"/>
      <c r="AI121" s="415"/>
      <c r="AJ121" s="415"/>
      <c r="AK121" s="415"/>
      <c r="AL121" s="415"/>
      <c r="AM121" s="296">
        <f>SUM(Y121:AL121)</f>
        <v>1</v>
      </c>
    </row>
    <row r="122" spans="1:39" outlineLevel="1">
      <c r="B122" s="294" t="s">
        <v>267</v>
      </c>
      <c r="C122" s="291" t="s">
        <v>163</v>
      </c>
      <c r="D122" s="295"/>
      <c r="E122" s="295"/>
      <c r="F122" s="295"/>
      <c r="G122" s="295"/>
      <c r="H122" s="295"/>
      <c r="I122" s="295"/>
      <c r="J122" s="295"/>
      <c r="K122" s="295"/>
      <c r="L122" s="295"/>
      <c r="M122" s="295"/>
      <c r="N122" s="295">
        <f>N121</f>
        <v>12</v>
      </c>
      <c r="O122" s="295"/>
      <c r="P122" s="295"/>
      <c r="Q122" s="295"/>
      <c r="R122" s="295"/>
      <c r="S122" s="295"/>
      <c r="T122" s="295"/>
      <c r="U122" s="295"/>
      <c r="V122" s="295"/>
      <c r="W122" s="295"/>
      <c r="X122" s="295"/>
      <c r="Y122" s="411">
        <f>Y121</f>
        <v>1</v>
      </c>
      <c r="Z122" s="411">
        <f t="shared" ref="Z122:AB122" si="213">Z121</f>
        <v>0</v>
      </c>
      <c r="AA122" s="411">
        <f t="shared" si="213"/>
        <v>0</v>
      </c>
      <c r="AB122" s="411">
        <f t="shared" si="213"/>
        <v>0</v>
      </c>
      <c r="AC122" s="411">
        <f t="shared" ref="AC122" si="214">AC121</f>
        <v>0</v>
      </c>
      <c r="AD122" s="411">
        <f t="shared" ref="AD122" si="215">AD121</f>
        <v>0</v>
      </c>
      <c r="AE122" s="411">
        <f t="shared" ref="AE122" si="216">AE121</f>
        <v>0</v>
      </c>
      <c r="AF122" s="411">
        <f t="shared" ref="AF122" si="217">AF121</f>
        <v>0</v>
      </c>
      <c r="AG122" s="411">
        <f t="shared" ref="AG122" si="218">AG121</f>
        <v>0</v>
      </c>
      <c r="AH122" s="411">
        <f t="shared" ref="AH122" si="219">AH121</f>
        <v>0</v>
      </c>
      <c r="AI122" s="411">
        <f t="shared" ref="AI122" si="220">AI121</f>
        <v>0</v>
      </c>
      <c r="AJ122" s="411">
        <f t="shared" ref="AJ122" si="221">AJ121</f>
        <v>0</v>
      </c>
      <c r="AK122" s="411">
        <f t="shared" ref="AK122" si="222">AK121</f>
        <v>0</v>
      </c>
      <c r="AL122" s="411">
        <f t="shared" ref="AL122" si="223">AL121</f>
        <v>0</v>
      </c>
      <c r="AM122" s="306"/>
    </row>
    <row r="123" spans="1:39"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outlineLevel="1">
      <c r="A124" s="519">
        <v>27</v>
      </c>
      <c r="B124" s="517" t="s">
        <v>119</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530">
        <v>1</v>
      </c>
      <c r="Z124" s="410"/>
      <c r="AA124" s="410"/>
      <c r="AB124" s="410"/>
      <c r="AC124" s="410"/>
      <c r="AD124" s="410"/>
      <c r="AE124" s="410"/>
      <c r="AF124" s="415"/>
      <c r="AG124" s="415"/>
      <c r="AH124" s="415"/>
      <c r="AI124" s="415"/>
      <c r="AJ124" s="415"/>
      <c r="AK124" s="415"/>
      <c r="AL124" s="415"/>
      <c r="AM124" s="296">
        <f>SUM(Y124:AL124)</f>
        <v>1</v>
      </c>
    </row>
    <row r="125" spans="1:39" outlineLevel="1">
      <c r="B125" s="294" t="s">
        <v>267</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1</v>
      </c>
      <c r="Z125" s="411">
        <f t="shared" ref="Z125:AB125" si="224">Z124</f>
        <v>0</v>
      </c>
      <c r="AA125" s="411">
        <f t="shared" si="224"/>
        <v>0</v>
      </c>
      <c r="AB125" s="411">
        <f t="shared" si="224"/>
        <v>0</v>
      </c>
      <c r="AC125" s="411">
        <f t="shared" ref="AC125" si="225">AC124</f>
        <v>0</v>
      </c>
      <c r="AD125" s="411">
        <f t="shared" ref="AD125" si="226">AD124</f>
        <v>0</v>
      </c>
      <c r="AE125" s="411">
        <f t="shared" ref="AE125" si="227">AE124</f>
        <v>0</v>
      </c>
      <c r="AF125" s="411">
        <f t="shared" ref="AF125" si="228">AF124</f>
        <v>0</v>
      </c>
      <c r="AG125" s="411">
        <f t="shared" ref="AG125" si="229">AG124</f>
        <v>0</v>
      </c>
      <c r="AH125" s="411">
        <f t="shared" ref="AH125" si="230">AH124</f>
        <v>0</v>
      </c>
      <c r="AI125" s="411">
        <f t="shared" ref="AI125" si="231">AI124</f>
        <v>0</v>
      </c>
      <c r="AJ125" s="411">
        <f t="shared" ref="AJ125" si="232">AJ124</f>
        <v>0</v>
      </c>
      <c r="AK125" s="411">
        <f t="shared" ref="AK125" si="233">AK124</f>
        <v>0</v>
      </c>
      <c r="AL125" s="411">
        <f t="shared" ref="AL125" si="234">AL124</f>
        <v>0</v>
      </c>
      <c r="AM125" s="306"/>
    </row>
    <row r="126" spans="1:39"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outlineLevel="1">
      <c r="A127" s="519">
        <v>28</v>
      </c>
      <c r="B127" s="517" t="s">
        <v>120</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530">
        <v>1</v>
      </c>
      <c r="Z127" s="410"/>
      <c r="AA127" s="410"/>
      <c r="AB127" s="410"/>
      <c r="AC127" s="410"/>
      <c r="AD127" s="410"/>
      <c r="AE127" s="410"/>
      <c r="AF127" s="415"/>
      <c r="AG127" s="415"/>
      <c r="AH127" s="415"/>
      <c r="AI127" s="415"/>
      <c r="AJ127" s="415"/>
      <c r="AK127" s="415"/>
      <c r="AL127" s="415"/>
      <c r="AM127" s="296">
        <f>SUM(Y127:AL127)</f>
        <v>1</v>
      </c>
    </row>
    <row r="128" spans="1:39" outlineLevel="1">
      <c r="B128" s="294" t="s">
        <v>267</v>
      </c>
      <c r="C128" s="291" t="s">
        <v>163</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1</v>
      </c>
      <c r="Z128" s="411">
        <f t="shared" ref="Z128:AB128" si="235">Z127</f>
        <v>0</v>
      </c>
      <c r="AA128" s="411">
        <f t="shared" si="235"/>
        <v>0</v>
      </c>
      <c r="AB128" s="411">
        <f t="shared" si="235"/>
        <v>0</v>
      </c>
      <c r="AC128" s="411">
        <f t="shared" ref="AC128" si="236">AC127</f>
        <v>0</v>
      </c>
      <c r="AD128" s="411">
        <f t="shared" ref="AD128" si="237">AD127</f>
        <v>0</v>
      </c>
      <c r="AE128" s="411">
        <f t="shared" ref="AE128" si="238">AE127</f>
        <v>0</v>
      </c>
      <c r="AF128" s="411">
        <f t="shared" ref="AF128" si="239">AF127</f>
        <v>0</v>
      </c>
      <c r="AG128" s="411">
        <f t="shared" ref="AG128" si="240">AG127</f>
        <v>0</v>
      </c>
      <c r="AH128" s="411">
        <f t="shared" ref="AH128" si="241">AH127</f>
        <v>0</v>
      </c>
      <c r="AI128" s="411">
        <f t="shared" ref="AI128" si="242">AI127</f>
        <v>0</v>
      </c>
      <c r="AJ128" s="411">
        <f t="shared" ref="AJ128" si="243">AJ127</f>
        <v>0</v>
      </c>
      <c r="AK128" s="411">
        <f t="shared" ref="AK128" si="244">AK127</f>
        <v>0</v>
      </c>
      <c r="AL128" s="411">
        <f t="shared" ref="AL128" si="245">AL127</f>
        <v>0</v>
      </c>
      <c r="AM128" s="306"/>
    </row>
    <row r="129" spans="1:39"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outlineLevel="1">
      <c r="A130" s="519">
        <v>29</v>
      </c>
      <c r="B130" s="517" t="s">
        <v>121</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530">
        <v>1</v>
      </c>
      <c r="Z130" s="410"/>
      <c r="AA130" s="410"/>
      <c r="AB130" s="410"/>
      <c r="AC130" s="410"/>
      <c r="AD130" s="410"/>
      <c r="AE130" s="410"/>
      <c r="AF130" s="415"/>
      <c r="AG130" s="415"/>
      <c r="AH130" s="415"/>
      <c r="AI130" s="415"/>
      <c r="AJ130" s="415"/>
      <c r="AK130" s="415"/>
      <c r="AL130" s="415"/>
      <c r="AM130" s="296">
        <f>SUM(Y130:AL130)</f>
        <v>1</v>
      </c>
    </row>
    <row r="131" spans="1:39" outlineLevel="1">
      <c r="B131" s="294" t="s">
        <v>267</v>
      </c>
      <c r="C131" s="291" t="s">
        <v>163</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1</v>
      </c>
      <c r="Z131" s="411">
        <f t="shared" ref="Z131:AB131" si="246">Z130</f>
        <v>0</v>
      </c>
      <c r="AA131" s="411">
        <f t="shared" si="246"/>
        <v>0</v>
      </c>
      <c r="AB131" s="411">
        <f t="shared" si="246"/>
        <v>0</v>
      </c>
      <c r="AC131" s="411">
        <f t="shared" ref="AC131" si="247">AC130</f>
        <v>0</v>
      </c>
      <c r="AD131" s="411">
        <f t="shared" ref="AD131" si="248">AD130</f>
        <v>0</v>
      </c>
      <c r="AE131" s="411">
        <f t="shared" ref="AE131" si="249">AE130</f>
        <v>0</v>
      </c>
      <c r="AF131" s="411">
        <f t="shared" ref="AF131" si="250">AF130</f>
        <v>0</v>
      </c>
      <c r="AG131" s="411">
        <f t="shared" ref="AG131" si="251">AG130</f>
        <v>0</v>
      </c>
      <c r="AH131" s="411">
        <f t="shared" ref="AH131" si="252">AH130</f>
        <v>0</v>
      </c>
      <c r="AI131" s="411">
        <f t="shared" ref="AI131" si="253">AI130</f>
        <v>0</v>
      </c>
      <c r="AJ131" s="411">
        <f t="shared" ref="AJ131" si="254">AJ130</f>
        <v>0</v>
      </c>
      <c r="AK131" s="411">
        <f t="shared" ref="AK131" si="255">AK130</f>
        <v>0</v>
      </c>
      <c r="AL131" s="411">
        <f t="shared" ref="AL131" si="256">AL130</f>
        <v>0</v>
      </c>
      <c r="AM131" s="306"/>
    </row>
    <row r="132" spans="1:39"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outlineLevel="1">
      <c r="A133" s="519">
        <v>30</v>
      </c>
      <c r="B133" s="517" t="s">
        <v>122</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530">
        <v>1</v>
      </c>
      <c r="Z133" s="410"/>
      <c r="AA133" s="410"/>
      <c r="AB133" s="410"/>
      <c r="AC133" s="410"/>
      <c r="AD133" s="410"/>
      <c r="AE133" s="410"/>
      <c r="AF133" s="415"/>
      <c r="AG133" s="415"/>
      <c r="AH133" s="415"/>
      <c r="AI133" s="415"/>
      <c r="AJ133" s="415"/>
      <c r="AK133" s="415"/>
      <c r="AL133" s="415"/>
      <c r="AM133" s="296">
        <f>SUM(Y133:AL133)</f>
        <v>1</v>
      </c>
    </row>
    <row r="134" spans="1:39" outlineLevel="1">
      <c r="B134" s="294" t="s">
        <v>267</v>
      </c>
      <c r="C134" s="291" t="s">
        <v>163</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1</v>
      </c>
      <c r="Z134" s="411">
        <f t="shared" ref="Z134:AB134" si="257">Z133</f>
        <v>0</v>
      </c>
      <c r="AA134" s="411">
        <f t="shared" si="257"/>
        <v>0</v>
      </c>
      <c r="AB134" s="411">
        <f t="shared" si="257"/>
        <v>0</v>
      </c>
      <c r="AC134" s="411">
        <f t="shared" ref="AC134" si="258">AC133</f>
        <v>0</v>
      </c>
      <c r="AD134" s="411">
        <f t="shared" ref="AD134" si="259">AD133</f>
        <v>0</v>
      </c>
      <c r="AE134" s="411">
        <f t="shared" ref="AE134" si="260">AE133</f>
        <v>0</v>
      </c>
      <c r="AF134" s="411">
        <f t="shared" ref="AF134" si="261">AF133</f>
        <v>0</v>
      </c>
      <c r="AG134" s="411">
        <f t="shared" ref="AG134" si="262">AG133</f>
        <v>0</v>
      </c>
      <c r="AH134" s="411">
        <f t="shared" ref="AH134" si="263">AH133</f>
        <v>0</v>
      </c>
      <c r="AI134" s="411">
        <f t="shared" ref="AI134" si="264">AI133</f>
        <v>0</v>
      </c>
      <c r="AJ134" s="411">
        <f t="shared" ref="AJ134" si="265">AJ133</f>
        <v>0</v>
      </c>
      <c r="AK134" s="411">
        <f t="shared" ref="AK134" si="266">AK133</f>
        <v>0</v>
      </c>
      <c r="AL134" s="411">
        <f t="shared" ref="AL134" si="267">AL133</f>
        <v>0</v>
      </c>
      <c r="AM134" s="306"/>
    </row>
    <row r="135" spans="1:39"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outlineLevel="1">
      <c r="A136" s="519">
        <v>31</v>
      </c>
      <c r="B136" s="517" t="s">
        <v>123</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530">
        <v>1</v>
      </c>
      <c r="Z136" s="410"/>
      <c r="AA136" s="410"/>
      <c r="AB136" s="410"/>
      <c r="AC136" s="410"/>
      <c r="AD136" s="410"/>
      <c r="AE136" s="410"/>
      <c r="AF136" s="415"/>
      <c r="AG136" s="415"/>
      <c r="AH136" s="415"/>
      <c r="AI136" s="415"/>
      <c r="AJ136" s="415"/>
      <c r="AK136" s="415"/>
      <c r="AL136" s="415"/>
      <c r="AM136" s="296">
        <f>SUM(Y136:AL136)</f>
        <v>1</v>
      </c>
    </row>
    <row r="137" spans="1:39" outlineLevel="1">
      <c r="B137" s="294" t="s">
        <v>267</v>
      </c>
      <c r="C137" s="291" t="s">
        <v>163</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1</v>
      </c>
      <c r="Z137" s="411">
        <f t="shared" ref="Z137:AB137" si="268">Z136</f>
        <v>0</v>
      </c>
      <c r="AA137" s="411">
        <f t="shared" si="268"/>
        <v>0</v>
      </c>
      <c r="AB137" s="411">
        <f t="shared" si="268"/>
        <v>0</v>
      </c>
      <c r="AC137" s="411">
        <f t="shared" ref="AC137" si="269">AC136</f>
        <v>0</v>
      </c>
      <c r="AD137" s="411">
        <f t="shared" ref="AD137" si="270">AD136</f>
        <v>0</v>
      </c>
      <c r="AE137" s="411">
        <f t="shared" ref="AE137" si="271">AE136</f>
        <v>0</v>
      </c>
      <c r="AF137" s="411">
        <f t="shared" ref="AF137" si="272">AF136</f>
        <v>0</v>
      </c>
      <c r="AG137" s="411">
        <f t="shared" ref="AG137" si="273">AG136</f>
        <v>0</v>
      </c>
      <c r="AH137" s="411">
        <f t="shared" ref="AH137" si="274">AH136</f>
        <v>0</v>
      </c>
      <c r="AI137" s="411">
        <f t="shared" ref="AI137" si="275">AI136</f>
        <v>0</v>
      </c>
      <c r="AJ137" s="411">
        <f t="shared" ref="AJ137" si="276">AJ136</f>
        <v>0</v>
      </c>
      <c r="AK137" s="411">
        <f t="shared" ref="AK137" si="277">AK136</f>
        <v>0</v>
      </c>
      <c r="AL137" s="411">
        <f t="shared" ref="AL137" si="278">AL136</f>
        <v>0</v>
      </c>
      <c r="AM137" s="306"/>
    </row>
    <row r="138" spans="1:39" outlineLevel="1">
      <c r="B138" s="517"/>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customHeight="1" outlineLevel="1">
      <c r="A139" s="519">
        <v>32</v>
      </c>
      <c r="B139" s="517" t="s">
        <v>124</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530">
        <v>1</v>
      </c>
      <c r="Z139" s="410"/>
      <c r="AA139" s="410"/>
      <c r="AB139" s="410"/>
      <c r="AC139" s="410"/>
      <c r="AD139" s="410"/>
      <c r="AE139" s="410"/>
      <c r="AF139" s="415"/>
      <c r="AG139" s="415"/>
      <c r="AH139" s="415"/>
      <c r="AI139" s="415"/>
      <c r="AJ139" s="415"/>
      <c r="AK139" s="415"/>
      <c r="AL139" s="415"/>
      <c r="AM139" s="296">
        <f>SUM(Y139:AL139)</f>
        <v>1</v>
      </c>
    </row>
    <row r="140" spans="1:39" outlineLevel="1">
      <c r="B140" s="294" t="s">
        <v>267</v>
      </c>
      <c r="C140" s="291" t="s">
        <v>163</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1</v>
      </c>
      <c r="Z140" s="411">
        <f t="shared" ref="Z140:AB140" si="279">Z139</f>
        <v>0</v>
      </c>
      <c r="AA140" s="411">
        <f t="shared" si="279"/>
        <v>0</v>
      </c>
      <c r="AB140" s="411">
        <f t="shared" si="279"/>
        <v>0</v>
      </c>
      <c r="AC140" s="411">
        <f t="shared" ref="AC140" si="280">AC139</f>
        <v>0</v>
      </c>
      <c r="AD140" s="411">
        <f t="shared" ref="AD140" si="281">AD139</f>
        <v>0</v>
      </c>
      <c r="AE140" s="411">
        <f t="shared" ref="AE140" si="282">AE139</f>
        <v>0</v>
      </c>
      <c r="AF140" s="411">
        <f t="shared" ref="AF140" si="283">AF139</f>
        <v>0</v>
      </c>
      <c r="AG140" s="411">
        <f t="shared" ref="AG140" si="284">AG139</f>
        <v>0</v>
      </c>
      <c r="AH140" s="411">
        <f t="shared" ref="AH140" si="285">AH139</f>
        <v>0</v>
      </c>
      <c r="AI140" s="411">
        <f t="shared" ref="AI140" si="286">AI139</f>
        <v>0</v>
      </c>
      <c r="AJ140" s="411">
        <f t="shared" ref="AJ140" si="287">AJ139</f>
        <v>0</v>
      </c>
      <c r="AK140" s="411">
        <f t="shared" ref="AK140" si="288">AK139</f>
        <v>0</v>
      </c>
      <c r="AL140" s="411">
        <f t="shared" ref="AL140" si="289">AL139</f>
        <v>0</v>
      </c>
      <c r="AM140" s="306"/>
    </row>
    <row r="141" spans="1:39" outlineLevel="1">
      <c r="B141" s="517"/>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75" outlineLevel="1">
      <c r="B142" s="288" t="s">
        <v>501</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outlineLevel="1">
      <c r="A143" s="519">
        <v>33</v>
      </c>
      <c r="B143" s="517" t="s">
        <v>125</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530">
        <v>1</v>
      </c>
      <c r="Z143" s="410"/>
      <c r="AA143" s="410"/>
      <c r="AB143" s="410"/>
      <c r="AC143" s="410"/>
      <c r="AD143" s="410"/>
      <c r="AE143" s="410"/>
      <c r="AF143" s="415"/>
      <c r="AG143" s="415"/>
      <c r="AH143" s="415"/>
      <c r="AI143" s="415"/>
      <c r="AJ143" s="415"/>
      <c r="AK143" s="415"/>
      <c r="AL143" s="415"/>
      <c r="AM143" s="296">
        <f>SUM(Y143:AL143)</f>
        <v>1</v>
      </c>
    </row>
    <row r="144" spans="1:39" outlineLevel="1">
      <c r="B144" s="294" t="s">
        <v>267</v>
      </c>
      <c r="C144" s="291" t="s">
        <v>163</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1</v>
      </c>
      <c r="Z144" s="411">
        <f t="shared" ref="Z144:AB144" si="290">Z143</f>
        <v>0</v>
      </c>
      <c r="AA144" s="411">
        <f t="shared" si="290"/>
        <v>0</v>
      </c>
      <c r="AB144" s="411">
        <f t="shared" si="290"/>
        <v>0</v>
      </c>
      <c r="AC144" s="411">
        <f t="shared" ref="AC144" si="291">AC143</f>
        <v>0</v>
      </c>
      <c r="AD144" s="411">
        <f t="shared" ref="AD144" si="292">AD143</f>
        <v>0</v>
      </c>
      <c r="AE144" s="411">
        <f t="shared" ref="AE144" si="293">AE143</f>
        <v>0</v>
      </c>
      <c r="AF144" s="411">
        <f t="shared" ref="AF144" si="294">AF143</f>
        <v>0</v>
      </c>
      <c r="AG144" s="411">
        <f t="shared" ref="AG144" si="295">AG143</f>
        <v>0</v>
      </c>
      <c r="AH144" s="411">
        <f t="shared" ref="AH144" si="296">AH143</f>
        <v>0</v>
      </c>
      <c r="AI144" s="411">
        <f t="shared" ref="AI144" si="297">AI143</f>
        <v>0</v>
      </c>
      <c r="AJ144" s="411">
        <f t="shared" ref="AJ144" si="298">AJ143</f>
        <v>0</v>
      </c>
      <c r="AK144" s="411">
        <f t="shared" ref="AK144" si="299">AK143</f>
        <v>0</v>
      </c>
      <c r="AL144" s="411">
        <f t="shared" ref="AL144" si="300">AL143</f>
        <v>0</v>
      </c>
      <c r="AM144" s="306"/>
    </row>
    <row r="145" spans="1:39" outlineLevel="1">
      <c r="B145" s="517"/>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outlineLevel="1">
      <c r="A146" s="519">
        <v>34</v>
      </c>
      <c r="B146" s="517" t="s">
        <v>126</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530">
        <v>1</v>
      </c>
      <c r="Z146" s="410"/>
      <c r="AA146" s="410"/>
      <c r="AB146" s="410"/>
      <c r="AC146" s="410"/>
      <c r="AD146" s="410"/>
      <c r="AE146" s="410"/>
      <c r="AF146" s="415"/>
      <c r="AG146" s="415"/>
      <c r="AH146" s="415"/>
      <c r="AI146" s="415"/>
      <c r="AJ146" s="415"/>
      <c r="AK146" s="415"/>
      <c r="AL146" s="415"/>
      <c r="AM146" s="296">
        <f>SUM(Y146:AL146)</f>
        <v>1</v>
      </c>
    </row>
    <row r="147" spans="1:39" outlineLevel="1">
      <c r="B147" s="294" t="s">
        <v>267</v>
      </c>
      <c r="C147" s="291" t="s">
        <v>163</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1</v>
      </c>
      <c r="Z147" s="411">
        <f t="shared" ref="Z147:AB147" si="301">Z146</f>
        <v>0</v>
      </c>
      <c r="AA147" s="411">
        <f t="shared" si="301"/>
        <v>0</v>
      </c>
      <c r="AB147" s="411">
        <f t="shared" si="301"/>
        <v>0</v>
      </c>
      <c r="AC147" s="411">
        <f t="shared" ref="AC147" si="302">AC146</f>
        <v>0</v>
      </c>
      <c r="AD147" s="411">
        <f t="shared" ref="AD147" si="303">AD146</f>
        <v>0</v>
      </c>
      <c r="AE147" s="411">
        <f t="shared" ref="AE147" si="304">AE146</f>
        <v>0</v>
      </c>
      <c r="AF147" s="411">
        <f t="shared" ref="AF147" si="305">AF146</f>
        <v>0</v>
      </c>
      <c r="AG147" s="411">
        <f t="shared" ref="AG147" si="306">AG146</f>
        <v>0</v>
      </c>
      <c r="AH147" s="411">
        <f t="shared" ref="AH147" si="307">AH146</f>
        <v>0</v>
      </c>
      <c r="AI147" s="411">
        <f t="shared" ref="AI147" si="308">AI146</f>
        <v>0</v>
      </c>
      <c r="AJ147" s="411">
        <f t="shared" ref="AJ147" si="309">AJ146</f>
        <v>0</v>
      </c>
      <c r="AK147" s="411">
        <f t="shared" ref="AK147" si="310">AK146</f>
        <v>0</v>
      </c>
      <c r="AL147" s="411">
        <f t="shared" ref="AL147" si="311">AL146</f>
        <v>0</v>
      </c>
      <c r="AM147" s="306"/>
    </row>
    <row r="148" spans="1:39" outlineLevel="1">
      <c r="B148" s="517"/>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outlineLevel="1">
      <c r="A149" s="519">
        <v>35</v>
      </c>
      <c r="B149" s="517" t="s">
        <v>127</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530">
        <v>1</v>
      </c>
      <c r="Z149" s="410"/>
      <c r="AA149" s="410"/>
      <c r="AB149" s="410"/>
      <c r="AC149" s="410"/>
      <c r="AD149" s="410"/>
      <c r="AE149" s="410"/>
      <c r="AF149" s="415"/>
      <c r="AG149" s="415"/>
      <c r="AH149" s="415"/>
      <c r="AI149" s="415"/>
      <c r="AJ149" s="415"/>
      <c r="AK149" s="415"/>
      <c r="AL149" s="415"/>
      <c r="AM149" s="296">
        <f>SUM(Y149:AL149)</f>
        <v>1</v>
      </c>
    </row>
    <row r="150" spans="1:39" outlineLevel="1">
      <c r="B150" s="294" t="s">
        <v>267</v>
      </c>
      <c r="C150" s="291" t="s">
        <v>163</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1</v>
      </c>
      <c r="Z150" s="411">
        <f t="shared" ref="Z150:AB150" si="312">Z149</f>
        <v>0</v>
      </c>
      <c r="AA150" s="411">
        <f t="shared" si="312"/>
        <v>0</v>
      </c>
      <c r="AB150" s="411">
        <f t="shared" si="312"/>
        <v>0</v>
      </c>
      <c r="AC150" s="411">
        <f t="shared" ref="AC150" si="313">AC149</f>
        <v>0</v>
      </c>
      <c r="AD150" s="411">
        <f t="shared" ref="AD150" si="314">AD149</f>
        <v>0</v>
      </c>
      <c r="AE150" s="411">
        <f t="shared" ref="AE150" si="315">AE149</f>
        <v>0</v>
      </c>
      <c r="AF150" s="411">
        <f t="shared" ref="AF150" si="316">AF149</f>
        <v>0</v>
      </c>
      <c r="AG150" s="411">
        <f t="shared" ref="AG150" si="317">AG149</f>
        <v>0</v>
      </c>
      <c r="AH150" s="411">
        <f t="shared" ref="AH150" si="318">AH149</f>
        <v>0</v>
      </c>
      <c r="AI150" s="411">
        <f t="shared" ref="AI150" si="319">AI149</f>
        <v>0</v>
      </c>
      <c r="AJ150" s="411">
        <f t="shared" ref="AJ150" si="320">AJ149</f>
        <v>0</v>
      </c>
      <c r="AK150" s="411">
        <f t="shared" ref="AK150" si="321">AK149</f>
        <v>0</v>
      </c>
      <c r="AL150" s="411">
        <f t="shared" ref="AL150" si="322">AL149</f>
        <v>0</v>
      </c>
      <c r="AM150" s="306"/>
    </row>
    <row r="151" spans="1:39"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75" outlineLevel="1">
      <c r="B152" s="288" t="s">
        <v>502</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outlineLevel="1">
      <c r="A153" s="519">
        <v>36</v>
      </c>
      <c r="B153" s="517" t="s">
        <v>128</v>
      </c>
      <c r="C153" s="291" t="s">
        <v>25</v>
      </c>
      <c r="D153" s="295"/>
      <c r="E153" s="295"/>
      <c r="F153" s="295"/>
      <c r="G153" s="295"/>
      <c r="H153" s="295"/>
      <c r="I153" s="295"/>
      <c r="J153" s="295"/>
      <c r="K153" s="295"/>
      <c r="L153" s="295"/>
      <c r="M153" s="295"/>
      <c r="N153" s="295">
        <v>12</v>
      </c>
      <c r="O153" s="295"/>
      <c r="P153" s="295"/>
      <c r="Q153" s="295"/>
      <c r="R153" s="295"/>
      <c r="S153" s="295"/>
      <c r="T153" s="295"/>
      <c r="U153" s="295"/>
      <c r="V153" s="295"/>
      <c r="W153" s="295"/>
      <c r="X153" s="295"/>
      <c r="Y153" s="530">
        <v>1</v>
      </c>
      <c r="Z153" s="410"/>
      <c r="AA153" s="410"/>
      <c r="AB153" s="410"/>
      <c r="AC153" s="410"/>
      <c r="AD153" s="410"/>
      <c r="AE153" s="410"/>
      <c r="AF153" s="415"/>
      <c r="AG153" s="415"/>
      <c r="AH153" s="415"/>
      <c r="AI153" s="415"/>
      <c r="AJ153" s="415"/>
      <c r="AK153" s="415"/>
      <c r="AL153" s="415"/>
      <c r="AM153" s="296">
        <f>SUM(Y153:AL153)</f>
        <v>1</v>
      </c>
    </row>
    <row r="154" spans="1:39" outlineLevel="1">
      <c r="B154" s="294" t="s">
        <v>267</v>
      </c>
      <c r="C154" s="291" t="s">
        <v>163</v>
      </c>
      <c r="D154" s="295"/>
      <c r="E154" s="295"/>
      <c r="F154" s="295"/>
      <c r="G154" s="295"/>
      <c r="H154" s="295"/>
      <c r="I154" s="295"/>
      <c r="J154" s="295"/>
      <c r="K154" s="295"/>
      <c r="L154" s="295"/>
      <c r="M154" s="295"/>
      <c r="N154" s="295">
        <f>N153</f>
        <v>12</v>
      </c>
      <c r="O154" s="295"/>
      <c r="P154" s="295"/>
      <c r="Q154" s="295"/>
      <c r="R154" s="295"/>
      <c r="S154" s="295"/>
      <c r="T154" s="295"/>
      <c r="U154" s="295"/>
      <c r="V154" s="295"/>
      <c r="W154" s="295"/>
      <c r="X154" s="295"/>
      <c r="Y154" s="411">
        <f>Y153</f>
        <v>1</v>
      </c>
      <c r="Z154" s="411">
        <f t="shared" ref="Z154:AB154" si="323">Z153</f>
        <v>0</v>
      </c>
      <c r="AA154" s="411">
        <f t="shared" si="323"/>
        <v>0</v>
      </c>
      <c r="AB154" s="411">
        <f t="shared" si="323"/>
        <v>0</v>
      </c>
      <c r="AC154" s="411">
        <f t="shared" ref="AC154" si="324">AC153</f>
        <v>0</v>
      </c>
      <c r="AD154" s="411">
        <f t="shared" ref="AD154" si="325">AD153</f>
        <v>0</v>
      </c>
      <c r="AE154" s="411">
        <f t="shared" ref="AE154" si="326">AE153</f>
        <v>0</v>
      </c>
      <c r="AF154" s="411">
        <f t="shared" ref="AF154" si="327">AF153</f>
        <v>0</v>
      </c>
      <c r="AG154" s="411">
        <f t="shared" ref="AG154" si="328">AG153</f>
        <v>0</v>
      </c>
      <c r="AH154" s="411">
        <f t="shared" ref="AH154" si="329">AH153</f>
        <v>0</v>
      </c>
      <c r="AI154" s="411">
        <f t="shared" ref="AI154" si="330">AI153</f>
        <v>0</v>
      </c>
      <c r="AJ154" s="411">
        <f t="shared" ref="AJ154" si="331">AJ153</f>
        <v>0</v>
      </c>
      <c r="AK154" s="411">
        <f t="shared" ref="AK154" si="332">AK153</f>
        <v>0</v>
      </c>
      <c r="AL154" s="411">
        <f t="shared" ref="AL154" si="333">AL153</f>
        <v>0</v>
      </c>
      <c r="AM154" s="306"/>
    </row>
    <row r="155" spans="1:39" outlineLevel="1">
      <c r="B155" s="517"/>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outlineLevel="1">
      <c r="A156" s="519">
        <v>37</v>
      </c>
      <c r="B156" s="517" t="s">
        <v>129</v>
      </c>
      <c r="C156" s="291" t="s">
        <v>25</v>
      </c>
      <c r="D156" s="295"/>
      <c r="E156" s="295"/>
      <c r="F156" s="295"/>
      <c r="G156" s="295"/>
      <c r="H156" s="295"/>
      <c r="I156" s="295"/>
      <c r="J156" s="295"/>
      <c r="K156" s="295"/>
      <c r="L156" s="295"/>
      <c r="M156" s="295"/>
      <c r="N156" s="295">
        <v>12</v>
      </c>
      <c r="O156" s="295"/>
      <c r="P156" s="295"/>
      <c r="Q156" s="295"/>
      <c r="R156" s="295"/>
      <c r="S156" s="295"/>
      <c r="T156" s="295"/>
      <c r="U156" s="295"/>
      <c r="V156" s="295"/>
      <c r="W156" s="295"/>
      <c r="X156" s="295"/>
      <c r="Y156" s="530">
        <v>1</v>
      </c>
      <c r="Z156" s="410"/>
      <c r="AA156" s="410"/>
      <c r="AB156" s="410"/>
      <c r="AC156" s="410"/>
      <c r="AD156" s="410"/>
      <c r="AE156" s="410"/>
      <c r="AF156" s="415"/>
      <c r="AG156" s="415"/>
      <c r="AH156" s="415"/>
      <c r="AI156" s="415"/>
      <c r="AJ156" s="415"/>
      <c r="AK156" s="415"/>
      <c r="AL156" s="415"/>
      <c r="AM156" s="296">
        <f>SUM(Y156:AL156)</f>
        <v>1</v>
      </c>
    </row>
    <row r="157" spans="1:39" outlineLevel="1">
      <c r="B157" s="294" t="s">
        <v>267</v>
      </c>
      <c r="C157" s="291" t="s">
        <v>163</v>
      </c>
      <c r="D157" s="295"/>
      <c r="E157" s="295"/>
      <c r="F157" s="295"/>
      <c r="G157" s="295"/>
      <c r="H157" s="295"/>
      <c r="I157" s="295"/>
      <c r="J157" s="295"/>
      <c r="K157" s="295"/>
      <c r="L157" s="295"/>
      <c r="M157" s="295"/>
      <c r="N157" s="295">
        <f>N156</f>
        <v>12</v>
      </c>
      <c r="O157" s="295"/>
      <c r="P157" s="295"/>
      <c r="Q157" s="295"/>
      <c r="R157" s="295"/>
      <c r="S157" s="295"/>
      <c r="T157" s="295"/>
      <c r="U157" s="295"/>
      <c r="V157" s="295"/>
      <c r="W157" s="295"/>
      <c r="X157" s="295"/>
      <c r="Y157" s="411">
        <f>Y156</f>
        <v>1</v>
      </c>
      <c r="Z157" s="411">
        <f t="shared" ref="Z157:AB157" si="334">Z156</f>
        <v>0</v>
      </c>
      <c r="AA157" s="411">
        <f t="shared" si="334"/>
        <v>0</v>
      </c>
      <c r="AB157" s="411">
        <f t="shared" si="334"/>
        <v>0</v>
      </c>
      <c r="AC157" s="411">
        <f t="shared" ref="AC157" si="335">AC156</f>
        <v>0</v>
      </c>
      <c r="AD157" s="411">
        <f t="shared" ref="AD157" si="336">AD156</f>
        <v>0</v>
      </c>
      <c r="AE157" s="411">
        <f t="shared" ref="AE157" si="337">AE156</f>
        <v>0</v>
      </c>
      <c r="AF157" s="411">
        <f t="shared" ref="AF157" si="338">AF156</f>
        <v>0</v>
      </c>
      <c r="AG157" s="411">
        <f t="shared" ref="AG157" si="339">AG156</f>
        <v>0</v>
      </c>
      <c r="AH157" s="411">
        <f t="shared" ref="AH157" si="340">AH156</f>
        <v>0</v>
      </c>
      <c r="AI157" s="411">
        <f t="shared" ref="AI157" si="341">AI156</f>
        <v>0</v>
      </c>
      <c r="AJ157" s="411">
        <f t="shared" ref="AJ157" si="342">AJ156</f>
        <v>0</v>
      </c>
      <c r="AK157" s="411">
        <f t="shared" ref="AK157" si="343">AK156</f>
        <v>0</v>
      </c>
      <c r="AL157" s="411">
        <f t="shared" ref="AL157" si="344">AL156</f>
        <v>0</v>
      </c>
      <c r="AM157" s="306"/>
    </row>
    <row r="158" spans="1:39" outlineLevel="1">
      <c r="B158" s="517"/>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outlineLevel="1">
      <c r="A159" s="519">
        <v>38</v>
      </c>
      <c r="B159" s="517" t="s">
        <v>130</v>
      </c>
      <c r="C159" s="291" t="s">
        <v>25</v>
      </c>
      <c r="D159" s="295"/>
      <c r="E159" s="295"/>
      <c r="F159" s="295"/>
      <c r="G159" s="295"/>
      <c r="H159" s="295"/>
      <c r="I159" s="295"/>
      <c r="J159" s="295"/>
      <c r="K159" s="295"/>
      <c r="L159" s="295"/>
      <c r="M159" s="295"/>
      <c r="N159" s="295">
        <v>12</v>
      </c>
      <c r="O159" s="295"/>
      <c r="P159" s="295"/>
      <c r="Q159" s="295"/>
      <c r="R159" s="295"/>
      <c r="S159" s="295"/>
      <c r="T159" s="295"/>
      <c r="U159" s="295"/>
      <c r="V159" s="295"/>
      <c r="W159" s="295"/>
      <c r="X159" s="295"/>
      <c r="Y159" s="530">
        <v>1</v>
      </c>
      <c r="Z159" s="410"/>
      <c r="AA159" s="410"/>
      <c r="AB159" s="410"/>
      <c r="AC159" s="410"/>
      <c r="AD159" s="410"/>
      <c r="AE159" s="410"/>
      <c r="AF159" s="415"/>
      <c r="AG159" s="415"/>
      <c r="AH159" s="415"/>
      <c r="AI159" s="415"/>
      <c r="AJ159" s="415"/>
      <c r="AK159" s="415"/>
      <c r="AL159" s="415"/>
      <c r="AM159" s="296">
        <f>SUM(Y159:AL159)</f>
        <v>1</v>
      </c>
    </row>
    <row r="160" spans="1:39" outlineLevel="1">
      <c r="B160" s="294" t="s">
        <v>267</v>
      </c>
      <c r="C160" s="291" t="s">
        <v>163</v>
      </c>
      <c r="D160" s="295"/>
      <c r="E160" s="295"/>
      <c r="F160" s="295"/>
      <c r="G160" s="295"/>
      <c r="H160" s="295"/>
      <c r="I160" s="295"/>
      <c r="J160" s="295"/>
      <c r="K160" s="295"/>
      <c r="L160" s="295"/>
      <c r="M160" s="295"/>
      <c r="N160" s="295">
        <f>N159</f>
        <v>12</v>
      </c>
      <c r="O160" s="295"/>
      <c r="P160" s="295"/>
      <c r="Q160" s="295"/>
      <c r="R160" s="295"/>
      <c r="S160" s="295"/>
      <c r="T160" s="295"/>
      <c r="U160" s="295"/>
      <c r="V160" s="295"/>
      <c r="W160" s="295"/>
      <c r="X160" s="295"/>
      <c r="Y160" s="411">
        <f>Y159</f>
        <v>1</v>
      </c>
      <c r="Z160" s="411">
        <f t="shared" ref="Z160:AB160" si="345">Z159</f>
        <v>0</v>
      </c>
      <c r="AA160" s="411">
        <f t="shared" si="345"/>
        <v>0</v>
      </c>
      <c r="AB160" s="411">
        <f t="shared" si="345"/>
        <v>0</v>
      </c>
      <c r="AC160" s="411">
        <f t="shared" ref="AC160" si="346">AC159</f>
        <v>0</v>
      </c>
      <c r="AD160" s="411">
        <f t="shared" ref="AD160" si="347">AD159</f>
        <v>0</v>
      </c>
      <c r="AE160" s="411">
        <f t="shared" ref="AE160" si="348">AE159</f>
        <v>0</v>
      </c>
      <c r="AF160" s="411">
        <f t="shared" ref="AF160" si="349">AF159</f>
        <v>0</v>
      </c>
      <c r="AG160" s="411">
        <f t="shared" ref="AG160" si="350">AG159</f>
        <v>0</v>
      </c>
      <c r="AH160" s="411">
        <f t="shared" ref="AH160" si="351">AH159</f>
        <v>0</v>
      </c>
      <c r="AI160" s="411">
        <f t="shared" ref="AI160" si="352">AI159</f>
        <v>0</v>
      </c>
      <c r="AJ160" s="411">
        <f t="shared" ref="AJ160" si="353">AJ159</f>
        <v>0</v>
      </c>
      <c r="AK160" s="411">
        <f t="shared" ref="AK160" si="354">AK159</f>
        <v>0</v>
      </c>
      <c r="AL160" s="411">
        <f t="shared" ref="AL160" si="355">AL159</f>
        <v>0</v>
      </c>
      <c r="AM160" s="306"/>
    </row>
    <row r="161" spans="1:39" outlineLevel="1">
      <c r="B161" s="517"/>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outlineLevel="1">
      <c r="A162" s="519">
        <v>39</v>
      </c>
      <c r="B162" s="517" t="s">
        <v>131</v>
      </c>
      <c r="C162" s="291" t="s">
        <v>25</v>
      </c>
      <c r="D162" s="295"/>
      <c r="E162" s="295"/>
      <c r="F162" s="295"/>
      <c r="G162" s="295"/>
      <c r="H162" s="295"/>
      <c r="I162" s="295"/>
      <c r="J162" s="295"/>
      <c r="K162" s="295"/>
      <c r="L162" s="295"/>
      <c r="M162" s="295"/>
      <c r="N162" s="295">
        <v>12</v>
      </c>
      <c r="O162" s="295"/>
      <c r="P162" s="295"/>
      <c r="Q162" s="295"/>
      <c r="R162" s="295"/>
      <c r="S162" s="295"/>
      <c r="T162" s="295"/>
      <c r="U162" s="295"/>
      <c r="V162" s="295"/>
      <c r="W162" s="295"/>
      <c r="X162" s="295"/>
      <c r="Y162" s="530">
        <v>1</v>
      </c>
      <c r="Z162" s="410"/>
      <c r="AA162" s="410"/>
      <c r="AB162" s="410"/>
      <c r="AC162" s="410"/>
      <c r="AD162" s="410"/>
      <c r="AE162" s="410"/>
      <c r="AF162" s="415"/>
      <c r="AG162" s="415"/>
      <c r="AH162" s="415"/>
      <c r="AI162" s="415"/>
      <c r="AJ162" s="415"/>
      <c r="AK162" s="415"/>
      <c r="AL162" s="415"/>
      <c r="AM162" s="296">
        <f>SUM(Y162:AL162)</f>
        <v>1</v>
      </c>
    </row>
    <row r="163" spans="1:39" outlineLevel="1">
      <c r="B163" s="294" t="s">
        <v>267</v>
      </c>
      <c r="C163" s="291" t="s">
        <v>163</v>
      </c>
      <c r="D163" s="295"/>
      <c r="E163" s="295"/>
      <c r="F163" s="295"/>
      <c r="G163" s="295"/>
      <c r="H163" s="295"/>
      <c r="I163" s="295"/>
      <c r="J163" s="295"/>
      <c r="K163" s="295"/>
      <c r="L163" s="295"/>
      <c r="M163" s="295"/>
      <c r="N163" s="295">
        <f>N162</f>
        <v>12</v>
      </c>
      <c r="O163" s="295"/>
      <c r="P163" s="295"/>
      <c r="Q163" s="295"/>
      <c r="R163" s="295"/>
      <c r="S163" s="295"/>
      <c r="T163" s="295"/>
      <c r="U163" s="295"/>
      <c r="V163" s="295"/>
      <c r="W163" s="295"/>
      <c r="X163" s="295"/>
      <c r="Y163" s="411">
        <f>Y162</f>
        <v>1</v>
      </c>
      <c r="Z163" s="411">
        <f t="shared" ref="Z163:AB163" si="356">Z162</f>
        <v>0</v>
      </c>
      <c r="AA163" s="411">
        <f t="shared" si="356"/>
        <v>0</v>
      </c>
      <c r="AB163" s="411">
        <f t="shared" si="356"/>
        <v>0</v>
      </c>
      <c r="AC163" s="411">
        <f t="shared" ref="AC163" si="357">AC162</f>
        <v>0</v>
      </c>
      <c r="AD163" s="411">
        <f t="shared" ref="AD163" si="358">AD162</f>
        <v>0</v>
      </c>
      <c r="AE163" s="411">
        <f t="shared" ref="AE163" si="359">AE162</f>
        <v>0</v>
      </c>
      <c r="AF163" s="411">
        <f t="shared" ref="AF163" si="360">AF162</f>
        <v>0</v>
      </c>
      <c r="AG163" s="411">
        <f t="shared" ref="AG163" si="361">AG162</f>
        <v>0</v>
      </c>
      <c r="AH163" s="411">
        <f t="shared" ref="AH163" si="362">AH162</f>
        <v>0</v>
      </c>
      <c r="AI163" s="411">
        <f t="shared" ref="AI163" si="363">AI162</f>
        <v>0</v>
      </c>
      <c r="AJ163" s="411">
        <f t="shared" ref="AJ163" si="364">AJ162</f>
        <v>0</v>
      </c>
      <c r="AK163" s="411">
        <f t="shared" ref="AK163" si="365">AK162</f>
        <v>0</v>
      </c>
      <c r="AL163" s="411">
        <f t="shared" ref="AL163" si="366">AL162</f>
        <v>0</v>
      </c>
      <c r="AM163" s="306"/>
    </row>
    <row r="164" spans="1:39" outlineLevel="1">
      <c r="B164" s="517"/>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outlineLevel="1">
      <c r="A165" s="519">
        <v>40</v>
      </c>
      <c r="B165" s="517" t="s">
        <v>132</v>
      </c>
      <c r="C165" s="291" t="s">
        <v>25</v>
      </c>
      <c r="D165" s="295"/>
      <c r="E165" s="295"/>
      <c r="F165" s="295"/>
      <c r="G165" s="295"/>
      <c r="H165" s="295"/>
      <c r="I165" s="295"/>
      <c r="J165" s="295"/>
      <c r="K165" s="295"/>
      <c r="L165" s="295"/>
      <c r="M165" s="295"/>
      <c r="N165" s="295">
        <v>12</v>
      </c>
      <c r="O165" s="295"/>
      <c r="P165" s="295"/>
      <c r="Q165" s="295"/>
      <c r="R165" s="295"/>
      <c r="S165" s="295"/>
      <c r="T165" s="295"/>
      <c r="U165" s="295"/>
      <c r="V165" s="295"/>
      <c r="W165" s="295"/>
      <c r="X165" s="295"/>
      <c r="Y165" s="530">
        <v>1</v>
      </c>
      <c r="Z165" s="410"/>
      <c r="AA165" s="410"/>
      <c r="AB165" s="410"/>
      <c r="AC165" s="410"/>
      <c r="AD165" s="410"/>
      <c r="AE165" s="410"/>
      <c r="AF165" s="415"/>
      <c r="AG165" s="415"/>
      <c r="AH165" s="415"/>
      <c r="AI165" s="415"/>
      <c r="AJ165" s="415"/>
      <c r="AK165" s="415"/>
      <c r="AL165" s="415"/>
      <c r="AM165" s="296">
        <f>SUM(Y165:AL165)</f>
        <v>1</v>
      </c>
    </row>
    <row r="166" spans="1:39" outlineLevel="1">
      <c r="B166" s="294" t="s">
        <v>267</v>
      </c>
      <c r="C166" s="291" t="s">
        <v>163</v>
      </c>
      <c r="D166" s="295"/>
      <c r="E166" s="295"/>
      <c r="F166" s="295"/>
      <c r="G166" s="295"/>
      <c r="H166" s="295"/>
      <c r="I166" s="295"/>
      <c r="J166" s="295"/>
      <c r="K166" s="295"/>
      <c r="L166" s="295"/>
      <c r="M166" s="295"/>
      <c r="N166" s="295">
        <f>N165</f>
        <v>12</v>
      </c>
      <c r="O166" s="295"/>
      <c r="P166" s="295"/>
      <c r="Q166" s="295"/>
      <c r="R166" s="295"/>
      <c r="S166" s="295"/>
      <c r="T166" s="295"/>
      <c r="U166" s="295"/>
      <c r="V166" s="295"/>
      <c r="W166" s="295"/>
      <c r="X166" s="295"/>
      <c r="Y166" s="411">
        <f>Y165</f>
        <v>1</v>
      </c>
      <c r="Z166" s="411">
        <f t="shared" ref="Z166:AB166" si="367">Z165</f>
        <v>0</v>
      </c>
      <c r="AA166" s="411">
        <f t="shared" si="367"/>
        <v>0</v>
      </c>
      <c r="AB166" s="411">
        <f t="shared" si="367"/>
        <v>0</v>
      </c>
      <c r="AC166" s="411">
        <f t="shared" ref="AC166" si="368">AC165</f>
        <v>0</v>
      </c>
      <c r="AD166" s="411">
        <f t="shared" ref="AD166" si="369">AD165</f>
        <v>0</v>
      </c>
      <c r="AE166" s="411">
        <f t="shared" ref="AE166" si="370">AE165</f>
        <v>0</v>
      </c>
      <c r="AF166" s="411">
        <f t="shared" ref="AF166" si="371">AF165</f>
        <v>0</v>
      </c>
      <c r="AG166" s="411">
        <f t="shared" ref="AG166" si="372">AG165</f>
        <v>0</v>
      </c>
      <c r="AH166" s="411">
        <f t="shared" ref="AH166" si="373">AH165</f>
        <v>0</v>
      </c>
      <c r="AI166" s="411">
        <f t="shared" ref="AI166" si="374">AI165</f>
        <v>0</v>
      </c>
      <c r="AJ166" s="411">
        <f t="shared" ref="AJ166" si="375">AJ165</f>
        <v>0</v>
      </c>
      <c r="AK166" s="411">
        <f t="shared" ref="AK166" si="376">AK165</f>
        <v>0</v>
      </c>
      <c r="AL166" s="411">
        <f t="shared" ref="AL166" si="377">AL165</f>
        <v>0</v>
      </c>
      <c r="AM166" s="306"/>
    </row>
    <row r="167" spans="1:39" outlineLevel="1">
      <c r="B167" s="517"/>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45" outlineLevel="1">
      <c r="A168" s="519">
        <v>41</v>
      </c>
      <c r="B168" s="517" t="s">
        <v>133</v>
      </c>
      <c r="C168" s="291" t="s">
        <v>25</v>
      </c>
      <c r="D168" s="295"/>
      <c r="E168" s="295"/>
      <c r="F168" s="295"/>
      <c r="G168" s="295"/>
      <c r="H168" s="295"/>
      <c r="I168" s="295"/>
      <c r="J168" s="295"/>
      <c r="K168" s="295"/>
      <c r="L168" s="295"/>
      <c r="M168" s="295"/>
      <c r="N168" s="295">
        <v>12</v>
      </c>
      <c r="O168" s="295"/>
      <c r="P168" s="295"/>
      <c r="Q168" s="295"/>
      <c r="R168" s="295"/>
      <c r="S168" s="295"/>
      <c r="T168" s="295"/>
      <c r="U168" s="295"/>
      <c r="V168" s="295"/>
      <c r="W168" s="295"/>
      <c r="X168" s="295"/>
      <c r="Y168" s="530">
        <v>1</v>
      </c>
      <c r="Z168" s="410"/>
      <c r="AA168" s="410"/>
      <c r="AB168" s="410"/>
      <c r="AC168" s="410"/>
      <c r="AD168" s="410"/>
      <c r="AE168" s="410"/>
      <c r="AF168" s="415"/>
      <c r="AG168" s="415"/>
      <c r="AH168" s="415"/>
      <c r="AI168" s="415"/>
      <c r="AJ168" s="415"/>
      <c r="AK168" s="415"/>
      <c r="AL168" s="415"/>
      <c r="AM168" s="296">
        <f>SUM(Y168:AL168)</f>
        <v>1</v>
      </c>
    </row>
    <row r="169" spans="1:39" outlineLevel="1">
      <c r="B169" s="294" t="s">
        <v>267</v>
      </c>
      <c r="C169" s="291" t="s">
        <v>163</v>
      </c>
      <c r="D169" s="295"/>
      <c r="E169" s="295"/>
      <c r="F169" s="295"/>
      <c r="G169" s="295"/>
      <c r="H169" s="295"/>
      <c r="I169" s="295"/>
      <c r="J169" s="295"/>
      <c r="K169" s="295"/>
      <c r="L169" s="295"/>
      <c r="M169" s="295"/>
      <c r="N169" s="295">
        <f>N168</f>
        <v>12</v>
      </c>
      <c r="O169" s="295"/>
      <c r="P169" s="295"/>
      <c r="Q169" s="295"/>
      <c r="R169" s="295"/>
      <c r="S169" s="295"/>
      <c r="T169" s="295"/>
      <c r="U169" s="295"/>
      <c r="V169" s="295"/>
      <c r="W169" s="295"/>
      <c r="X169" s="295"/>
      <c r="Y169" s="411">
        <f>Y168</f>
        <v>1</v>
      </c>
      <c r="Z169" s="411">
        <f t="shared" ref="Z169:AB169" si="378">Z168</f>
        <v>0</v>
      </c>
      <c r="AA169" s="411">
        <f t="shared" si="378"/>
        <v>0</v>
      </c>
      <c r="AB169" s="411">
        <f t="shared" si="378"/>
        <v>0</v>
      </c>
      <c r="AC169" s="411">
        <f t="shared" ref="AC169" si="379">AC168</f>
        <v>0</v>
      </c>
      <c r="AD169" s="411">
        <f t="shared" ref="AD169" si="380">AD168</f>
        <v>0</v>
      </c>
      <c r="AE169" s="411">
        <f t="shared" ref="AE169" si="381">AE168</f>
        <v>0</v>
      </c>
      <c r="AF169" s="411">
        <f t="shared" ref="AF169" si="382">AF168</f>
        <v>0</v>
      </c>
      <c r="AG169" s="411">
        <f t="shared" ref="AG169" si="383">AG168</f>
        <v>0</v>
      </c>
      <c r="AH169" s="411">
        <f t="shared" ref="AH169" si="384">AH168</f>
        <v>0</v>
      </c>
      <c r="AI169" s="411">
        <f t="shared" ref="AI169" si="385">AI168</f>
        <v>0</v>
      </c>
      <c r="AJ169" s="411">
        <f t="shared" ref="AJ169" si="386">AJ168</f>
        <v>0</v>
      </c>
      <c r="AK169" s="411">
        <f t="shared" ref="AK169" si="387">AK168</f>
        <v>0</v>
      </c>
      <c r="AL169" s="411">
        <f t="shared" ref="AL169" si="388">AL168</f>
        <v>0</v>
      </c>
      <c r="AM169" s="306"/>
    </row>
    <row r="170" spans="1:39" outlineLevel="1">
      <c r="B170" s="517"/>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45" outlineLevel="1">
      <c r="A171" s="519">
        <v>42</v>
      </c>
      <c r="B171" s="517" t="s">
        <v>134</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530">
        <v>1</v>
      </c>
      <c r="Z171" s="410"/>
      <c r="AA171" s="410"/>
      <c r="AB171" s="410"/>
      <c r="AC171" s="410"/>
      <c r="AD171" s="410"/>
      <c r="AE171" s="410"/>
      <c r="AF171" s="415"/>
      <c r="AG171" s="415"/>
      <c r="AH171" s="415"/>
      <c r="AI171" s="415"/>
      <c r="AJ171" s="415"/>
      <c r="AK171" s="415"/>
      <c r="AL171" s="415"/>
      <c r="AM171" s="296">
        <f>SUM(Y171:AL171)</f>
        <v>1</v>
      </c>
    </row>
    <row r="172" spans="1:39" outlineLevel="1">
      <c r="B172" s="294" t="s">
        <v>267</v>
      </c>
      <c r="C172" s="291" t="s">
        <v>163</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1</v>
      </c>
      <c r="Z172" s="411">
        <f t="shared" ref="Z172:AB172" si="389">Z171</f>
        <v>0</v>
      </c>
      <c r="AA172" s="411">
        <f t="shared" si="389"/>
        <v>0</v>
      </c>
      <c r="AB172" s="411">
        <f t="shared" si="389"/>
        <v>0</v>
      </c>
      <c r="AC172" s="411">
        <f t="shared" ref="AC172" si="390">AC171</f>
        <v>0</v>
      </c>
      <c r="AD172" s="411">
        <f t="shared" ref="AD172" si="391">AD171</f>
        <v>0</v>
      </c>
      <c r="AE172" s="411">
        <f t="shared" ref="AE172" si="392">AE171</f>
        <v>0</v>
      </c>
      <c r="AF172" s="411">
        <f t="shared" ref="AF172" si="393">AF171</f>
        <v>0</v>
      </c>
      <c r="AG172" s="411">
        <f t="shared" ref="AG172" si="394">AG171</f>
        <v>0</v>
      </c>
      <c r="AH172" s="411">
        <f t="shared" ref="AH172" si="395">AH171</f>
        <v>0</v>
      </c>
      <c r="AI172" s="411">
        <f t="shared" ref="AI172" si="396">AI171</f>
        <v>0</v>
      </c>
      <c r="AJ172" s="411">
        <f t="shared" ref="AJ172" si="397">AJ171</f>
        <v>0</v>
      </c>
      <c r="AK172" s="411">
        <f t="shared" ref="AK172" si="398">AK171</f>
        <v>0</v>
      </c>
      <c r="AL172" s="411">
        <f t="shared" ref="AL172" si="399">AL171</f>
        <v>0</v>
      </c>
      <c r="AM172" s="306"/>
    </row>
    <row r="173" spans="1:39" outlineLevel="1">
      <c r="B173" s="517"/>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30" outlineLevel="1">
      <c r="A174" s="519">
        <v>43</v>
      </c>
      <c r="B174" s="517" t="s">
        <v>135</v>
      </c>
      <c r="C174" s="291" t="s">
        <v>25</v>
      </c>
      <c r="D174" s="295"/>
      <c r="E174" s="295"/>
      <c r="F174" s="295"/>
      <c r="G174" s="295"/>
      <c r="H174" s="295"/>
      <c r="I174" s="295"/>
      <c r="J174" s="295"/>
      <c r="K174" s="295"/>
      <c r="L174" s="295"/>
      <c r="M174" s="295"/>
      <c r="N174" s="295">
        <v>12</v>
      </c>
      <c r="O174" s="295"/>
      <c r="P174" s="295"/>
      <c r="Q174" s="295"/>
      <c r="R174" s="295"/>
      <c r="S174" s="295"/>
      <c r="T174" s="295"/>
      <c r="U174" s="295"/>
      <c r="V174" s="295"/>
      <c r="W174" s="295"/>
      <c r="X174" s="295"/>
      <c r="Y174" s="530">
        <v>1</v>
      </c>
      <c r="Z174" s="410"/>
      <c r="AA174" s="410"/>
      <c r="AB174" s="410"/>
      <c r="AC174" s="410"/>
      <c r="AD174" s="410"/>
      <c r="AE174" s="410"/>
      <c r="AF174" s="415"/>
      <c r="AG174" s="415"/>
      <c r="AH174" s="415"/>
      <c r="AI174" s="415"/>
      <c r="AJ174" s="415"/>
      <c r="AK174" s="415"/>
      <c r="AL174" s="415"/>
      <c r="AM174" s="296">
        <f>SUM(Y174:AL174)</f>
        <v>1</v>
      </c>
    </row>
    <row r="175" spans="1:39" outlineLevel="1">
      <c r="B175" s="294" t="s">
        <v>267</v>
      </c>
      <c r="C175" s="291" t="s">
        <v>163</v>
      </c>
      <c r="D175" s="295"/>
      <c r="E175" s="295"/>
      <c r="F175" s="295"/>
      <c r="G175" s="295"/>
      <c r="H175" s="295"/>
      <c r="I175" s="295"/>
      <c r="J175" s="295"/>
      <c r="K175" s="295"/>
      <c r="L175" s="295"/>
      <c r="M175" s="295"/>
      <c r="N175" s="295">
        <f>N174</f>
        <v>12</v>
      </c>
      <c r="O175" s="295"/>
      <c r="P175" s="295"/>
      <c r="Q175" s="295"/>
      <c r="R175" s="295"/>
      <c r="S175" s="295"/>
      <c r="T175" s="295"/>
      <c r="U175" s="295"/>
      <c r="V175" s="295"/>
      <c r="W175" s="295"/>
      <c r="X175" s="295"/>
      <c r="Y175" s="411">
        <f>Y174</f>
        <v>1</v>
      </c>
      <c r="Z175" s="411">
        <f t="shared" ref="Z175:AB175" si="400">Z174</f>
        <v>0</v>
      </c>
      <c r="AA175" s="411">
        <f t="shared" si="400"/>
        <v>0</v>
      </c>
      <c r="AB175" s="411">
        <f t="shared" si="400"/>
        <v>0</v>
      </c>
      <c r="AC175" s="411">
        <f t="shared" ref="AC175" si="401">AC174</f>
        <v>0</v>
      </c>
      <c r="AD175" s="411">
        <f t="shared" ref="AD175" si="402">AD174</f>
        <v>0</v>
      </c>
      <c r="AE175" s="411">
        <f t="shared" ref="AE175" si="403">AE174</f>
        <v>0</v>
      </c>
      <c r="AF175" s="411">
        <f t="shared" ref="AF175" si="404">AF174</f>
        <v>0</v>
      </c>
      <c r="AG175" s="411">
        <f t="shared" ref="AG175" si="405">AG174</f>
        <v>0</v>
      </c>
      <c r="AH175" s="411">
        <f t="shared" ref="AH175" si="406">AH174</f>
        <v>0</v>
      </c>
      <c r="AI175" s="411">
        <f t="shared" ref="AI175" si="407">AI174</f>
        <v>0</v>
      </c>
      <c r="AJ175" s="411">
        <f t="shared" ref="AJ175" si="408">AJ174</f>
        <v>0</v>
      </c>
      <c r="AK175" s="411">
        <f t="shared" ref="AK175" si="409">AK174</f>
        <v>0</v>
      </c>
      <c r="AL175" s="411">
        <f t="shared" ref="AL175" si="410">AL174</f>
        <v>0</v>
      </c>
      <c r="AM175" s="306"/>
    </row>
    <row r="176" spans="1:39" outlineLevel="1">
      <c r="B176" s="517"/>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outlineLevel="1">
      <c r="A177" s="519">
        <v>44</v>
      </c>
      <c r="B177" s="517" t="s">
        <v>136</v>
      </c>
      <c r="C177" s="291" t="s">
        <v>25</v>
      </c>
      <c r="D177" s="295"/>
      <c r="E177" s="295"/>
      <c r="F177" s="295"/>
      <c r="G177" s="295"/>
      <c r="H177" s="295"/>
      <c r="I177" s="295"/>
      <c r="J177" s="295"/>
      <c r="K177" s="295"/>
      <c r="L177" s="295"/>
      <c r="M177" s="295"/>
      <c r="N177" s="295">
        <v>12</v>
      </c>
      <c r="O177" s="295"/>
      <c r="P177" s="295"/>
      <c r="Q177" s="295"/>
      <c r="R177" s="295"/>
      <c r="S177" s="295"/>
      <c r="T177" s="295"/>
      <c r="U177" s="295"/>
      <c r="V177" s="295"/>
      <c r="W177" s="295"/>
      <c r="X177" s="295"/>
      <c r="Y177" s="530">
        <v>1</v>
      </c>
      <c r="Z177" s="410"/>
      <c r="AA177" s="410"/>
      <c r="AB177" s="410"/>
      <c r="AC177" s="410"/>
      <c r="AD177" s="410"/>
      <c r="AE177" s="410"/>
      <c r="AF177" s="415"/>
      <c r="AG177" s="415"/>
      <c r="AH177" s="415"/>
      <c r="AI177" s="415"/>
      <c r="AJ177" s="415"/>
      <c r="AK177" s="415"/>
      <c r="AL177" s="415"/>
      <c r="AM177" s="296">
        <f>SUM(Y177:AL177)</f>
        <v>1</v>
      </c>
    </row>
    <row r="178" spans="1:39" outlineLevel="1">
      <c r="B178" s="294" t="s">
        <v>267</v>
      </c>
      <c r="C178" s="291" t="s">
        <v>163</v>
      </c>
      <c r="D178" s="295"/>
      <c r="E178" s="295"/>
      <c r="F178" s="295"/>
      <c r="G178" s="295"/>
      <c r="H178" s="295"/>
      <c r="I178" s="295"/>
      <c r="J178" s="295"/>
      <c r="K178" s="295"/>
      <c r="L178" s="295"/>
      <c r="M178" s="295"/>
      <c r="N178" s="295">
        <f>N177</f>
        <v>12</v>
      </c>
      <c r="O178" s="295"/>
      <c r="P178" s="295"/>
      <c r="Q178" s="295"/>
      <c r="R178" s="295"/>
      <c r="S178" s="295"/>
      <c r="T178" s="295"/>
      <c r="U178" s="295"/>
      <c r="V178" s="295"/>
      <c r="W178" s="295"/>
      <c r="X178" s="295"/>
      <c r="Y178" s="411">
        <f>Y177</f>
        <v>1</v>
      </c>
      <c r="Z178" s="411">
        <f t="shared" ref="Z178:AB178" si="411">Z177</f>
        <v>0</v>
      </c>
      <c r="AA178" s="411">
        <f t="shared" si="411"/>
        <v>0</v>
      </c>
      <c r="AB178" s="411">
        <f t="shared" si="411"/>
        <v>0</v>
      </c>
      <c r="AC178" s="411">
        <f t="shared" ref="AC178" si="412">AC177</f>
        <v>0</v>
      </c>
      <c r="AD178" s="411">
        <f t="shared" ref="AD178" si="413">AD177</f>
        <v>0</v>
      </c>
      <c r="AE178" s="411">
        <f t="shared" ref="AE178" si="414">AE177</f>
        <v>0</v>
      </c>
      <c r="AF178" s="411">
        <f t="shared" ref="AF178" si="415">AF177</f>
        <v>0</v>
      </c>
      <c r="AG178" s="411">
        <f t="shared" ref="AG178" si="416">AG177</f>
        <v>0</v>
      </c>
      <c r="AH178" s="411">
        <f t="shared" ref="AH178" si="417">AH177</f>
        <v>0</v>
      </c>
      <c r="AI178" s="411">
        <f t="shared" ref="AI178" si="418">AI177</f>
        <v>0</v>
      </c>
      <c r="AJ178" s="411">
        <f t="shared" ref="AJ178" si="419">AJ177</f>
        <v>0</v>
      </c>
      <c r="AK178" s="411">
        <f t="shared" ref="AK178" si="420">AK177</f>
        <v>0</v>
      </c>
      <c r="AL178" s="411">
        <f t="shared" ref="AL178" si="421">AL177</f>
        <v>0</v>
      </c>
      <c r="AM178" s="306"/>
    </row>
    <row r="179" spans="1:39" outlineLevel="1">
      <c r="B179" s="517"/>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outlineLevel="1">
      <c r="A180" s="519">
        <v>45</v>
      </c>
      <c r="B180" s="517" t="s">
        <v>137</v>
      </c>
      <c r="C180" s="291" t="s">
        <v>25</v>
      </c>
      <c r="D180" s="295"/>
      <c r="E180" s="295"/>
      <c r="F180" s="295"/>
      <c r="G180" s="295"/>
      <c r="H180" s="295"/>
      <c r="I180" s="295"/>
      <c r="J180" s="295"/>
      <c r="K180" s="295"/>
      <c r="L180" s="295"/>
      <c r="M180" s="295"/>
      <c r="N180" s="295">
        <v>12</v>
      </c>
      <c r="O180" s="295"/>
      <c r="P180" s="295"/>
      <c r="Q180" s="295"/>
      <c r="R180" s="295"/>
      <c r="S180" s="295"/>
      <c r="T180" s="295"/>
      <c r="U180" s="295"/>
      <c r="V180" s="295"/>
      <c r="W180" s="295"/>
      <c r="X180" s="295"/>
      <c r="Y180" s="530">
        <v>1</v>
      </c>
      <c r="Z180" s="410"/>
      <c r="AA180" s="410"/>
      <c r="AB180" s="410"/>
      <c r="AC180" s="410"/>
      <c r="AD180" s="410"/>
      <c r="AE180" s="410"/>
      <c r="AF180" s="415"/>
      <c r="AG180" s="415"/>
      <c r="AH180" s="415"/>
      <c r="AI180" s="415"/>
      <c r="AJ180" s="415"/>
      <c r="AK180" s="415"/>
      <c r="AL180" s="415"/>
      <c r="AM180" s="296">
        <f>SUM(Y180:AL180)</f>
        <v>1</v>
      </c>
    </row>
    <row r="181" spans="1:39" outlineLevel="1">
      <c r="B181" s="294" t="s">
        <v>267</v>
      </c>
      <c r="C181" s="291" t="s">
        <v>163</v>
      </c>
      <c r="D181" s="295"/>
      <c r="E181" s="295"/>
      <c r="F181" s="295"/>
      <c r="G181" s="295"/>
      <c r="H181" s="295"/>
      <c r="I181" s="295"/>
      <c r="J181" s="295"/>
      <c r="K181" s="295"/>
      <c r="L181" s="295"/>
      <c r="M181" s="295"/>
      <c r="N181" s="295">
        <f>N180</f>
        <v>12</v>
      </c>
      <c r="O181" s="295"/>
      <c r="P181" s="295"/>
      <c r="Q181" s="295"/>
      <c r="R181" s="295"/>
      <c r="S181" s="295"/>
      <c r="T181" s="295"/>
      <c r="U181" s="295"/>
      <c r="V181" s="295"/>
      <c r="W181" s="295"/>
      <c r="X181" s="295"/>
      <c r="Y181" s="411">
        <f>Y180</f>
        <v>1</v>
      </c>
      <c r="Z181" s="411">
        <f t="shared" ref="Z181:AB181" si="422">Z180</f>
        <v>0</v>
      </c>
      <c r="AA181" s="411">
        <f t="shared" si="422"/>
        <v>0</v>
      </c>
      <c r="AB181" s="411">
        <f t="shared" si="422"/>
        <v>0</v>
      </c>
      <c r="AC181" s="411">
        <f t="shared" ref="AC181" si="423">AC180</f>
        <v>0</v>
      </c>
      <c r="AD181" s="411">
        <f t="shared" ref="AD181" si="424">AD180</f>
        <v>0</v>
      </c>
      <c r="AE181" s="411">
        <f t="shared" ref="AE181" si="425">AE180</f>
        <v>0</v>
      </c>
      <c r="AF181" s="411">
        <f t="shared" ref="AF181" si="426">AF180</f>
        <v>0</v>
      </c>
      <c r="AG181" s="411">
        <f t="shared" ref="AG181" si="427">AG180</f>
        <v>0</v>
      </c>
      <c r="AH181" s="411">
        <f t="shared" ref="AH181" si="428">AH180</f>
        <v>0</v>
      </c>
      <c r="AI181" s="411">
        <f t="shared" ref="AI181" si="429">AI180</f>
        <v>0</v>
      </c>
      <c r="AJ181" s="411">
        <f t="shared" ref="AJ181" si="430">AJ180</f>
        <v>0</v>
      </c>
      <c r="AK181" s="411">
        <f t="shared" ref="AK181" si="431">AK180</f>
        <v>0</v>
      </c>
      <c r="AL181" s="411">
        <f t="shared" ref="AL181" si="432">AL180</f>
        <v>0</v>
      </c>
      <c r="AM181" s="306"/>
    </row>
    <row r="182" spans="1:39" outlineLevel="1">
      <c r="B182" s="517"/>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outlineLevel="1">
      <c r="A183" s="519">
        <v>46</v>
      </c>
      <c r="B183" s="517" t="s">
        <v>138</v>
      </c>
      <c r="C183" s="291" t="s">
        <v>25</v>
      </c>
      <c r="D183" s="295"/>
      <c r="E183" s="295"/>
      <c r="F183" s="295"/>
      <c r="G183" s="295"/>
      <c r="H183" s="295"/>
      <c r="I183" s="295"/>
      <c r="J183" s="295"/>
      <c r="K183" s="295"/>
      <c r="L183" s="295"/>
      <c r="M183" s="295"/>
      <c r="N183" s="295">
        <v>12</v>
      </c>
      <c r="O183" s="295"/>
      <c r="P183" s="295"/>
      <c r="Q183" s="295"/>
      <c r="R183" s="295"/>
      <c r="S183" s="295"/>
      <c r="T183" s="295"/>
      <c r="U183" s="295"/>
      <c r="V183" s="295"/>
      <c r="W183" s="295"/>
      <c r="X183" s="295"/>
      <c r="Y183" s="530">
        <v>1</v>
      </c>
      <c r="Z183" s="410"/>
      <c r="AA183" s="410"/>
      <c r="AB183" s="410"/>
      <c r="AC183" s="410"/>
      <c r="AD183" s="410"/>
      <c r="AE183" s="410"/>
      <c r="AF183" s="415"/>
      <c r="AG183" s="415"/>
      <c r="AH183" s="415"/>
      <c r="AI183" s="415"/>
      <c r="AJ183" s="415"/>
      <c r="AK183" s="415"/>
      <c r="AL183" s="415"/>
      <c r="AM183" s="296">
        <f>SUM(Y183:AL183)</f>
        <v>1</v>
      </c>
    </row>
    <row r="184" spans="1:39" outlineLevel="1">
      <c r="B184" s="294" t="s">
        <v>267</v>
      </c>
      <c r="C184" s="291" t="s">
        <v>163</v>
      </c>
      <c r="D184" s="295"/>
      <c r="E184" s="295"/>
      <c r="F184" s="295"/>
      <c r="G184" s="295"/>
      <c r="H184" s="295"/>
      <c r="I184" s="295"/>
      <c r="J184" s="295"/>
      <c r="K184" s="295"/>
      <c r="L184" s="295"/>
      <c r="M184" s="295"/>
      <c r="N184" s="295">
        <f>N183</f>
        <v>12</v>
      </c>
      <c r="O184" s="295"/>
      <c r="P184" s="295"/>
      <c r="Q184" s="295"/>
      <c r="R184" s="295"/>
      <c r="S184" s="295"/>
      <c r="T184" s="295"/>
      <c r="U184" s="295"/>
      <c r="V184" s="295"/>
      <c r="W184" s="295"/>
      <c r="X184" s="295"/>
      <c r="Y184" s="411">
        <f>Y183</f>
        <v>1</v>
      </c>
      <c r="Z184" s="411">
        <f t="shared" ref="Z184:AB184" si="433">Z183</f>
        <v>0</v>
      </c>
      <c r="AA184" s="411">
        <f t="shared" si="433"/>
        <v>0</v>
      </c>
      <c r="AB184" s="411">
        <f t="shared" si="433"/>
        <v>0</v>
      </c>
      <c r="AC184" s="411">
        <f t="shared" ref="AC184" si="434">AC183</f>
        <v>0</v>
      </c>
      <c r="AD184" s="411">
        <f t="shared" ref="AD184" si="435">AD183</f>
        <v>0</v>
      </c>
      <c r="AE184" s="411">
        <f t="shared" ref="AE184" si="436">AE183</f>
        <v>0</v>
      </c>
      <c r="AF184" s="411">
        <f t="shared" ref="AF184" si="437">AF183</f>
        <v>0</v>
      </c>
      <c r="AG184" s="411">
        <f t="shared" ref="AG184" si="438">AG183</f>
        <v>0</v>
      </c>
      <c r="AH184" s="411">
        <f t="shared" ref="AH184" si="439">AH183</f>
        <v>0</v>
      </c>
      <c r="AI184" s="411">
        <f t="shared" ref="AI184" si="440">AI183</f>
        <v>0</v>
      </c>
      <c r="AJ184" s="411">
        <f t="shared" ref="AJ184" si="441">AJ183</f>
        <v>0</v>
      </c>
      <c r="AK184" s="411">
        <f t="shared" ref="AK184" si="442">AK183</f>
        <v>0</v>
      </c>
      <c r="AL184" s="411">
        <f t="shared" ref="AL184" si="443">AL183</f>
        <v>0</v>
      </c>
      <c r="AM184" s="306"/>
    </row>
    <row r="185" spans="1:39" outlineLevel="1">
      <c r="B185" s="517"/>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outlineLevel="1">
      <c r="A186" s="519">
        <v>47</v>
      </c>
      <c r="B186" s="517" t="s">
        <v>139</v>
      </c>
      <c r="C186" s="291" t="s">
        <v>25</v>
      </c>
      <c r="D186" s="295"/>
      <c r="E186" s="295"/>
      <c r="F186" s="295"/>
      <c r="G186" s="295"/>
      <c r="H186" s="295"/>
      <c r="I186" s="295"/>
      <c r="J186" s="295"/>
      <c r="K186" s="295"/>
      <c r="L186" s="295"/>
      <c r="M186" s="295"/>
      <c r="N186" s="295">
        <v>12</v>
      </c>
      <c r="O186" s="295"/>
      <c r="P186" s="295"/>
      <c r="Q186" s="295"/>
      <c r="R186" s="295"/>
      <c r="S186" s="295"/>
      <c r="T186" s="295"/>
      <c r="U186" s="295"/>
      <c r="V186" s="295"/>
      <c r="W186" s="295"/>
      <c r="X186" s="295"/>
      <c r="Y186" s="530">
        <v>1</v>
      </c>
      <c r="Z186" s="410"/>
      <c r="AA186" s="410"/>
      <c r="AB186" s="410"/>
      <c r="AC186" s="410"/>
      <c r="AD186" s="410"/>
      <c r="AE186" s="410"/>
      <c r="AF186" s="415"/>
      <c r="AG186" s="415"/>
      <c r="AH186" s="415"/>
      <c r="AI186" s="415"/>
      <c r="AJ186" s="415"/>
      <c r="AK186" s="415"/>
      <c r="AL186" s="415"/>
      <c r="AM186" s="296">
        <f>SUM(Y186:AL186)</f>
        <v>1</v>
      </c>
    </row>
    <row r="187" spans="1:39" outlineLevel="1">
      <c r="B187" s="294" t="s">
        <v>267</v>
      </c>
      <c r="C187" s="291" t="s">
        <v>163</v>
      </c>
      <c r="D187" s="295"/>
      <c r="E187" s="295"/>
      <c r="F187" s="295"/>
      <c r="G187" s="295"/>
      <c r="H187" s="295"/>
      <c r="I187" s="295"/>
      <c r="J187" s="295"/>
      <c r="K187" s="295"/>
      <c r="L187" s="295"/>
      <c r="M187" s="295"/>
      <c r="N187" s="295">
        <f>N186</f>
        <v>12</v>
      </c>
      <c r="O187" s="295"/>
      <c r="P187" s="295"/>
      <c r="Q187" s="295"/>
      <c r="R187" s="295"/>
      <c r="S187" s="295"/>
      <c r="T187" s="295"/>
      <c r="U187" s="295"/>
      <c r="V187" s="295"/>
      <c r="W187" s="295"/>
      <c r="X187" s="295"/>
      <c r="Y187" s="411">
        <f>Y186</f>
        <v>1</v>
      </c>
      <c r="Z187" s="411">
        <f t="shared" ref="Z187:AB187" si="444">Z186</f>
        <v>0</v>
      </c>
      <c r="AA187" s="411">
        <f t="shared" si="444"/>
        <v>0</v>
      </c>
      <c r="AB187" s="411">
        <f t="shared" si="444"/>
        <v>0</v>
      </c>
      <c r="AC187" s="411">
        <f t="shared" ref="AC187" si="445">AC186</f>
        <v>0</v>
      </c>
      <c r="AD187" s="411">
        <f t="shared" ref="AD187" si="446">AD186</f>
        <v>0</v>
      </c>
      <c r="AE187" s="411">
        <f t="shared" ref="AE187" si="447">AE186</f>
        <v>0</v>
      </c>
      <c r="AF187" s="411">
        <f t="shared" ref="AF187" si="448">AF186</f>
        <v>0</v>
      </c>
      <c r="AG187" s="411">
        <f t="shared" ref="AG187" si="449">AG186</f>
        <v>0</v>
      </c>
      <c r="AH187" s="411">
        <f t="shared" ref="AH187" si="450">AH186</f>
        <v>0</v>
      </c>
      <c r="AI187" s="411">
        <f t="shared" ref="AI187" si="451">AI186</f>
        <v>0</v>
      </c>
      <c r="AJ187" s="411">
        <f t="shared" ref="AJ187" si="452">AJ186</f>
        <v>0</v>
      </c>
      <c r="AK187" s="411">
        <f t="shared" ref="AK187" si="453">AK186</f>
        <v>0</v>
      </c>
      <c r="AL187" s="411">
        <f t="shared" ref="AL187" si="454">AL186</f>
        <v>0</v>
      </c>
      <c r="AM187" s="306"/>
    </row>
    <row r="188" spans="1:39" outlineLevel="1">
      <c r="B188" s="517"/>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45" outlineLevel="1">
      <c r="A189" s="519">
        <v>48</v>
      </c>
      <c r="B189" s="517" t="s">
        <v>140</v>
      </c>
      <c r="C189" s="291" t="s">
        <v>25</v>
      </c>
      <c r="D189" s="295"/>
      <c r="E189" s="295"/>
      <c r="F189" s="295"/>
      <c r="G189" s="295"/>
      <c r="H189" s="295"/>
      <c r="I189" s="295"/>
      <c r="J189" s="295"/>
      <c r="K189" s="295"/>
      <c r="L189" s="295"/>
      <c r="M189" s="295"/>
      <c r="N189" s="295">
        <v>12</v>
      </c>
      <c r="O189" s="295"/>
      <c r="P189" s="295"/>
      <c r="Q189" s="295"/>
      <c r="R189" s="295"/>
      <c r="S189" s="295"/>
      <c r="T189" s="295"/>
      <c r="U189" s="295"/>
      <c r="V189" s="295"/>
      <c r="W189" s="295"/>
      <c r="X189" s="295"/>
      <c r="Y189" s="530">
        <v>1</v>
      </c>
      <c r="Z189" s="410"/>
      <c r="AA189" s="410"/>
      <c r="AB189" s="410"/>
      <c r="AC189" s="410"/>
      <c r="AD189" s="410"/>
      <c r="AE189" s="410"/>
      <c r="AF189" s="415"/>
      <c r="AG189" s="415"/>
      <c r="AH189" s="415"/>
      <c r="AI189" s="415"/>
      <c r="AJ189" s="415"/>
      <c r="AK189" s="415"/>
      <c r="AL189" s="415"/>
      <c r="AM189" s="296">
        <f>SUM(Y189:AL189)</f>
        <v>1</v>
      </c>
    </row>
    <row r="190" spans="1:39" outlineLevel="1">
      <c r="B190" s="294" t="s">
        <v>267</v>
      </c>
      <c r="C190" s="291" t="s">
        <v>163</v>
      </c>
      <c r="D190" s="295"/>
      <c r="E190" s="295"/>
      <c r="F190" s="295"/>
      <c r="G190" s="295"/>
      <c r="H190" s="295"/>
      <c r="I190" s="295"/>
      <c r="J190" s="295"/>
      <c r="K190" s="295"/>
      <c r="L190" s="295"/>
      <c r="M190" s="295"/>
      <c r="N190" s="295">
        <f>N189</f>
        <v>12</v>
      </c>
      <c r="O190" s="295"/>
      <c r="P190" s="295"/>
      <c r="Q190" s="295"/>
      <c r="R190" s="295"/>
      <c r="S190" s="295"/>
      <c r="T190" s="295"/>
      <c r="U190" s="295"/>
      <c r="V190" s="295"/>
      <c r="W190" s="295"/>
      <c r="X190" s="295"/>
      <c r="Y190" s="411">
        <f>Y189</f>
        <v>1</v>
      </c>
      <c r="Z190" s="411">
        <f t="shared" ref="Z190:AB190" si="455">Z189</f>
        <v>0</v>
      </c>
      <c r="AA190" s="411">
        <f t="shared" si="455"/>
        <v>0</v>
      </c>
      <c r="AB190" s="411">
        <f t="shared" si="455"/>
        <v>0</v>
      </c>
      <c r="AC190" s="411">
        <f t="shared" ref="AC190" si="456">AC189</f>
        <v>0</v>
      </c>
      <c r="AD190" s="411">
        <f t="shared" ref="AD190" si="457">AD189</f>
        <v>0</v>
      </c>
      <c r="AE190" s="411">
        <f t="shared" ref="AE190" si="458">AE189</f>
        <v>0</v>
      </c>
      <c r="AF190" s="411">
        <f t="shared" ref="AF190" si="459">AF189</f>
        <v>0</v>
      </c>
      <c r="AG190" s="411">
        <f t="shared" ref="AG190" si="460">AG189</f>
        <v>0</v>
      </c>
      <c r="AH190" s="411">
        <f t="shared" ref="AH190" si="461">AH189</f>
        <v>0</v>
      </c>
      <c r="AI190" s="411">
        <f t="shared" ref="AI190" si="462">AI189</f>
        <v>0</v>
      </c>
      <c r="AJ190" s="411">
        <f t="shared" ref="AJ190" si="463">AJ189</f>
        <v>0</v>
      </c>
      <c r="AK190" s="411">
        <f t="shared" ref="AK190" si="464">AK189</f>
        <v>0</v>
      </c>
      <c r="AL190" s="411">
        <f t="shared" ref="AL190" si="465">AL189</f>
        <v>0</v>
      </c>
      <c r="AM190" s="306"/>
    </row>
    <row r="191" spans="1:39" outlineLevel="1">
      <c r="B191" s="517"/>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outlineLevel="1">
      <c r="A192" s="519">
        <v>49</v>
      </c>
      <c r="B192" s="517" t="s">
        <v>141</v>
      </c>
      <c r="C192" s="291" t="s">
        <v>25</v>
      </c>
      <c r="D192" s="295"/>
      <c r="E192" s="295"/>
      <c r="F192" s="295"/>
      <c r="G192" s="295"/>
      <c r="H192" s="295"/>
      <c r="I192" s="295"/>
      <c r="J192" s="295"/>
      <c r="K192" s="295"/>
      <c r="L192" s="295"/>
      <c r="M192" s="295"/>
      <c r="N192" s="295">
        <v>12</v>
      </c>
      <c r="O192" s="295"/>
      <c r="P192" s="295"/>
      <c r="Q192" s="295"/>
      <c r="R192" s="295"/>
      <c r="S192" s="295"/>
      <c r="T192" s="295"/>
      <c r="U192" s="295"/>
      <c r="V192" s="295"/>
      <c r="W192" s="295"/>
      <c r="X192" s="295"/>
      <c r="Y192" s="530">
        <v>1</v>
      </c>
      <c r="Z192" s="410"/>
      <c r="AA192" s="410"/>
      <c r="AB192" s="410"/>
      <c r="AC192" s="410"/>
      <c r="AD192" s="410"/>
      <c r="AE192" s="410"/>
      <c r="AF192" s="415"/>
      <c r="AG192" s="415"/>
      <c r="AH192" s="415"/>
      <c r="AI192" s="415"/>
      <c r="AJ192" s="415"/>
      <c r="AK192" s="415"/>
      <c r="AL192" s="415"/>
      <c r="AM192" s="296">
        <f>SUM(Y192:AL192)</f>
        <v>1</v>
      </c>
    </row>
    <row r="193" spans="2:39" outlineLevel="1">
      <c r="B193" s="294" t="s">
        <v>267</v>
      </c>
      <c r="C193" s="291" t="s">
        <v>163</v>
      </c>
      <c r="D193" s="295"/>
      <c r="E193" s="295"/>
      <c r="F193" s="295"/>
      <c r="G193" s="295"/>
      <c r="H193" s="295"/>
      <c r="I193" s="295"/>
      <c r="J193" s="295"/>
      <c r="K193" s="295"/>
      <c r="L193" s="295"/>
      <c r="M193" s="295"/>
      <c r="N193" s="295">
        <f>N192</f>
        <v>12</v>
      </c>
      <c r="O193" s="295"/>
      <c r="P193" s="295"/>
      <c r="Q193" s="295"/>
      <c r="R193" s="295"/>
      <c r="S193" s="295"/>
      <c r="T193" s="295"/>
      <c r="U193" s="295"/>
      <c r="V193" s="295"/>
      <c r="W193" s="295"/>
      <c r="X193" s="295"/>
      <c r="Y193" s="411">
        <f>Y192</f>
        <v>1</v>
      </c>
      <c r="Z193" s="411">
        <f t="shared" ref="Z193:AB193" si="466">Z192</f>
        <v>0</v>
      </c>
      <c r="AA193" s="411">
        <f t="shared" si="466"/>
        <v>0</v>
      </c>
      <c r="AB193" s="411">
        <f t="shared" si="466"/>
        <v>0</v>
      </c>
      <c r="AC193" s="411">
        <f t="shared" ref="AC193" si="467">AC192</f>
        <v>0</v>
      </c>
      <c r="AD193" s="411">
        <f t="shared" ref="AD193" si="468">AD192</f>
        <v>0</v>
      </c>
      <c r="AE193" s="411">
        <f t="shared" ref="AE193" si="469">AE192</f>
        <v>0</v>
      </c>
      <c r="AF193" s="411">
        <f t="shared" ref="AF193" si="470">AF192</f>
        <v>0</v>
      </c>
      <c r="AG193" s="411">
        <f t="shared" ref="AG193" si="471">AG192</f>
        <v>0</v>
      </c>
      <c r="AH193" s="411">
        <f t="shared" ref="AH193" si="472">AH192</f>
        <v>0</v>
      </c>
      <c r="AI193" s="411">
        <f t="shared" ref="AI193" si="473">AI192</f>
        <v>0</v>
      </c>
      <c r="AJ193" s="411">
        <f t="shared" ref="AJ193" si="474">AJ192</f>
        <v>0</v>
      </c>
      <c r="AK193" s="411">
        <f t="shared" ref="AK193" si="475">AK192</f>
        <v>0</v>
      </c>
      <c r="AL193" s="411">
        <f t="shared" ref="AL193" si="476">AL192</f>
        <v>0</v>
      </c>
      <c r="AM193" s="306"/>
    </row>
    <row r="194" spans="2:39"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75">
      <c r="B195" s="327" t="s">
        <v>271</v>
      </c>
      <c r="C195" s="329"/>
      <c r="D195" s="329">
        <f>SUM(D38:D193)</f>
        <v>4628244</v>
      </c>
      <c r="E195" s="329">
        <f t="shared" ref="E195:M195" si="477">SUM(E38:E193)</f>
        <v>4597964</v>
      </c>
      <c r="F195" s="329">
        <f t="shared" si="477"/>
        <v>4539903</v>
      </c>
      <c r="G195" s="329">
        <f t="shared" si="477"/>
        <v>4538313</v>
      </c>
      <c r="H195" s="329">
        <f t="shared" si="477"/>
        <v>4317761</v>
      </c>
      <c r="I195" s="329">
        <f t="shared" si="477"/>
        <v>4312063</v>
      </c>
      <c r="J195" s="329">
        <f t="shared" si="477"/>
        <v>4065105</v>
      </c>
      <c r="K195" s="329">
        <f t="shared" si="477"/>
        <v>4064956</v>
      </c>
      <c r="L195" s="329">
        <f t="shared" si="477"/>
        <v>4003379</v>
      </c>
      <c r="M195" s="329">
        <f t="shared" si="477"/>
        <v>3198416</v>
      </c>
      <c r="N195" s="329"/>
      <c r="O195" s="329">
        <f>SUM(O38:O193)</f>
        <v>617</v>
      </c>
      <c r="P195" s="329">
        <f t="shared" ref="P195:X195" si="478">SUM(P38:P193)</f>
        <v>613</v>
      </c>
      <c r="Q195" s="329">
        <f t="shared" si="478"/>
        <v>596</v>
      </c>
      <c r="R195" s="329">
        <f t="shared" si="478"/>
        <v>596</v>
      </c>
      <c r="S195" s="329">
        <f t="shared" si="478"/>
        <v>549</v>
      </c>
      <c r="T195" s="329">
        <f t="shared" si="478"/>
        <v>548</v>
      </c>
      <c r="U195" s="329">
        <f t="shared" si="478"/>
        <v>520</v>
      </c>
      <c r="V195" s="329">
        <f t="shared" si="478"/>
        <v>520</v>
      </c>
      <c r="W195" s="329">
        <f t="shared" si="478"/>
        <v>513</v>
      </c>
      <c r="X195" s="329">
        <f t="shared" si="478"/>
        <v>422</v>
      </c>
      <c r="Y195" s="329">
        <f>IF(Y36="kWh",SUMPRODUCT(D38:D193,Y38:Y193))</f>
        <v>563880</v>
      </c>
      <c r="Z195" s="329">
        <f>IF(Z36="kWh",SUMPRODUCT(D38:D193,Z38:Z193))</f>
        <v>648212.76144618564</v>
      </c>
      <c r="AA195" s="329">
        <f>IF(AA36="kw",SUMPRODUCT(N38:N193,O38:O193,AA38:AA193),SUMPRODUCT(D38:D193,AA38:AA193))</f>
        <v>4809.9405646506448</v>
      </c>
      <c r="AB195" s="329">
        <f>IF(AB36="kw",SUMPRODUCT(N38:N193,O38:O193,AB38:AB193),SUMPRODUCT(D38:D193,AB38:AB193))</f>
        <v>207.73460184098349</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75">
      <c r="B196" s="391" t="s">
        <v>272</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1006548.1082931462</v>
      </c>
      <c r="Z196" s="392">
        <f>HLOOKUP(Z35,'2. LRAMVA Threshold'!$B$42:$Q$53,7,FALSE)</f>
        <v>395891.49990205932</v>
      </c>
      <c r="AA196" s="392">
        <f>HLOOKUP(AA35,'2. LRAMVA Threshold'!$B$42:$Q$53,7,FALSE)</f>
        <v>1501.498994124122</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c r="B197" s="518"/>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c r="B198" s="324" t="s">
        <v>168</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2.2100000000000002E-2</v>
      </c>
      <c r="Z198" s="341">
        <f>HLOOKUP(Z$35,'3.  Distribution Rates'!$C$122:$P$133,7,FALSE)</f>
        <v>1.44E-2</v>
      </c>
      <c r="AA198" s="341">
        <f>HLOOKUP(AA$35,'3.  Distribution Rates'!$C$122:$P$133,7,FALSE)</f>
        <v>2.5605000000000002</v>
      </c>
      <c r="AB198" s="341">
        <f>HLOOKUP(AB$35,'3.  Distribution Rates'!$C$122:$P$133,7,FALSE)</f>
        <v>2.7214999999999998</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c r="B199" s="324" t="s">
        <v>149</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8093.9292208898878</v>
      </c>
      <c r="Z199" s="378">
        <f>'4.  2011-2014 LRAM'!Z138*Z198</f>
        <v>6788.0828493659628</v>
      </c>
      <c r="AA199" s="378">
        <f>'4.  2011-2014 LRAM'!AA138*AA198</f>
        <v>19547.780302299056</v>
      </c>
      <c r="AB199" s="378">
        <f>'4.  2011-2014 LRAM'!AB138*AB198</f>
        <v>5027.7607178852977</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6">
        <f>SUM(Y199:AL199)</f>
        <v>39457.553090440204</v>
      </c>
    </row>
    <row r="200" spans="2:39">
      <c r="B200" s="324" t="s">
        <v>150</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6769.3122248964619</v>
      </c>
      <c r="Z200" s="378">
        <f>'4.  2011-2014 LRAM'!Z267*Z198</f>
        <v>5379.7669178923143</v>
      </c>
      <c r="AA200" s="378">
        <f>'4.  2011-2014 LRAM'!AA267*AA198</f>
        <v>1988.7482775274405</v>
      </c>
      <c r="AB200" s="378">
        <f>'4.  2011-2014 LRAM'!AB267*AB198</f>
        <v>3446.8833554755415</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6">
        <f>SUM(Y200:AL200)</f>
        <v>17584.710775791758</v>
      </c>
    </row>
    <row r="201" spans="2:39">
      <c r="B201" s="324" t="s">
        <v>151</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6068.2088612605703</v>
      </c>
      <c r="Z201" s="378">
        <f>'4.  2011-2014 LRAM'!Z396*Z198</f>
        <v>7472.3919384467536</v>
      </c>
      <c r="AA201" s="378">
        <f>'4.  2011-2014 LRAM'!AA396*AA198</f>
        <v>4666.8675565559506</v>
      </c>
      <c r="AB201" s="378">
        <f>'4.  2011-2014 LRAM'!AB396*AB198</f>
        <v>7667.762324679029</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6">
        <f>SUM(Y201:AL201)</f>
        <v>25875.230680942303</v>
      </c>
    </row>
    <row r="202" spans="2:39">
      <c r="B202" s="324" t="s">
        <v>152</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13680.429319602972</v>
      </c>
      <c r="Z202" s="378">
        <f>'4.  2011-2014 LRAM'!Z526*Z198</f>
        <v>14933.10045563532</v>
      </c>
      <c r="AA202" s="378">
        <f>'4.  2011-2014 LRAM'!AA526*AA198</f>
        <v>14377.05812118663</v>
      </c>
      <c r="AB202" s="378">
        <f>'4.  2011-2014 LRAM'!AB526*AB198</f>
        <v>1477.9334520639861</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6">
        <f>SUM(Y202:AL202)</f>
        <v>44468.52134848891</v>
      </c>
    </row>
    <row r="203" spans="2:39">
      <c r="B203" s="324" t="s">
        <v>153</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12461.748000000001</v>
      </c>
      <c r="Z203" s="378">
        <f>Z195*Z198</f>
        <v>9334.2637648250729</v>
      </c>
      <c r="AA203" s="378">
        <f>AA195*AA198</f>
        <v>12315.852815787977</v>
      </c>
      <c r="AB203" s="378">
        <f t="shared" ref="AB203:AL203" si="479">AB195*AB198</f>
        <v>565.34971891023656</v>
      </c>
      <c r="AC203" s="378">
        <f t="shared" si="479"/>
        <v>0</v>
      </c>
      <c r="AD203" s="378">
        <f t="shared" si="479"/>
        <v>0</v>
      </c>
      <c r="AE203" s="378">
        <f t="shared" si="479"/>
        <v>0</v>
      </c>
      <c r="AF203" s="378">
        <f t="shared" si="479"/>
        <v>0</v>
      </c>
      <c r="AG203" s="378">
        <f t="shared" si="479"/>
        <v>0</v>
      </c>
      <c r="AH203" s="378">
        <f t="shared" si="479"/>
        <v>0</v>
      </c>
      <c r="AI203" s="378">
        <f t="shared" si="479"/>
        <v>0</v>
      </c>
      <c r="AJ203" s="378">
        <f t="shared" si="479"/>
        <v>0</v>
      </c>
      <c r="AK203" s="378">
        <f t="shared" si="479"/>
        <v>0</v>
      </c>
      <c r="AL203" s="378">
        <f t="shared" si="479"/>
        <v>0</v>
      </c>
      <c r="AM203" s="626">
        <f>SUM(Y203:AL203)</f>
        <v>34677.214299523286</v>
      </c>
    </row>
    <row r="204" spans="2:39" ht="15.75">
      <c r="B204" s="349" t="s">
        <v>268</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47073.62762664989</v>
      </c>
      <c r="Z204" s="346">
        <f>SUM(Z199:Z203)</f>
        <v>43907.60592616543</v>
      </c>
      <c r="AA204" s="346">
        <f t="shared" ref="AA204:AE204" si="480">SUM(AA199:AA203)</f>
        <v>52896.307073357049</v>
      </c>
      <c r="AB204" s="346">
        <f t="shared" si="480"/>
        <v>18185.689569014092</v>
      </c>
      <c r="AC204" s="346">
        <f t="shared" si="480"/>
        <v>0</v>
      </c>
      <c r="AD204" s="346">
        <f t="shared" si="480"/>
        <v>0</v>
      </c>
      <c r="AE204" s="346">
        <f t="shared" si="480"/>
        <v>0</v>
      </c>
      <c r="AF204" s="346">
        <f>SUM(AF199:AF203)</f>
        <v>0</v>
      </c>
      <c r="AG204" s="346">
        <f>SUM(AG199:AG203)</f>
        <v>0</v>
      </c>
      <c r="AH204" s="346">
        <f t="shared" ref="AH204:AL204" si="481">SUM(AH199:AH203)</f>
        <v>0</v>
      </c>
      <c r="AI204" s="346">
        <f t="shared" si="481"/>
        <v>0</v>
      </c>
      <c r="AJ204" s="346">
        <f t="shared" si="481"/>
        <v>0</v>
      </c>
      <c r="AK204" s="346">
        <f t="shared" si="481"/>
        <v>0</v>
      </c>
      <c r="AL204" s="346">
        <f t="shared" si="481"/>
        <v>0</v>
      </c>
      <c r="AM204" s="407">
        <f>SUM(AM199:AM203)</f>
        <v>162063.23019518645</v>
      </c>
    </row>
    <row r="205" spans="2:39" ht="15.75">
      <c r="B205" s="349" t="s">
        <v>269</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22244.713193278534</v>
      </c>
      <c r="Z205" s="347">
        <f t="shared" ref="Z205:AE205" si="482">Z196*Z198</f>
        <v>5700.8375985896537</v>
      </c>
      <c r="AA205" s="347">
        <f t="shared" si="482"/>
        <v>3844.5881744548146</v>
      </c>
      <c r="AB205" s="347">
        <f t="shared" si="482"/>
        <v>0</v>
      </c>
      <c r="AC205" s="347">
        <f t="shared" si="482"/>
        <v>0</v>
      </c>
      <c r="AD205" s="347">
        <f t="shared" si="482"/>
        <v>0</v>
      </c>
      <c r="AE205" s="347">
        <f t="shared" si="482"/>
        <v>0</v>
      </c>
      <c r="AF205" s="347">
        <f>AF196*AF198</f>
        <v>0</v>
      </c>
      <c r="AG205" s="347">
        <f t="shared" ref="AG205:AL205" si="483">AG196*AG198</f>
        <v>0</v>
      </c>
      <c r="AH205" s="347">
        <f t="shared" si="483"/>
        <v>0</v>
      </c>
      <c r="AI205" s="347">
        <f t="shared" si="483"/>
        <v>0</v>
      </c>
      <c r="AJ205" s="347">
        <f t="shared" si="483"/>
        <v>0</v>
      </c>
      <c r="AK205" s="347">
        <f t="shared" si="483"/>
        <v>0</v>
      </c>
      <c r="AL205" s="347">
        <f t="shared" si="483"/>
        <v>0</v>
      </c>
      <c r="AM205" s="407">
        <f>SUM(Y205:AL205)</f>
        <v>31790.138966323</v>
      </c>
    </row>
    <row r="206" spans="2:39" ht="15.75">
      <c r="B206" s="349" t="s">
        <v>270</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130273.09122886346</v>
      </c>
    </row>
    <row r="207" spans="2:39">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c r="B208" s="294" t="s">
        <v>144</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551136</v>
      </c>
      <c r="Z208" s="291">
        <f>SUMPRODUCT(E38:E193,Z38:Z193)</f>
        <v>630676.76144618564</v>
      </c>
      <c r="AA208" s="291">
        <f>IF(AA36="kw",SUMPRODUCT(N38:N193,P38:P193,AA38:AA193),SUMPRODUCT(E38:E193,AA38:AA193))</f>
        <v>4809.9405646506448</v>
      </c>
      <c r="AB208" s="291">
        <f>IF(AB36="kw",SUMPRODUCT(N38:N193,P38:P193,AB38:AB193),SUMPRODUCT(E38:E193,AB38:AB193))</f>
        <v>207.73460184098349</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c r="B209" s="294" t="s">
        <v>145</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549651</v>
      </c>
      <c r="Z209" s="291">
        <f>SUMPRODUCT(F38:F193,Z38:Z193)</f>
        <v>604707.65942588216</v>
      </c>
      <c r="AA209" s="291">
        <f>IF(AA36="kw",SUMPRODUCT(N38:N193,Q38:Q193,AA38:AA193),SUMPRODUCT(F38:F193,AA38:AA193))</f>
        <v>4694.9322246246984</v>
      </c>
      <c r="AB209" s="291">
        <f>IF(AB36="kw",SUMPRODUCT(N38:N193,Q38:Q193,AB38:AB193),SUMPRODUCT(F38:F193,AB38:AB193))</f>
        <v>202.42046086365602</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c r="B210" s="294" t="s">
        <v>146</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548061</v>
      </c>
      <c r="Z210" s="291">
        <f>SUMPRODUCT(G38:G193,Z38:Z193)</f>
        <v>604707.65942588216</v>
      </c>
      <c r="AA210" s="291">
        <f>IF(AA36="kw",SUMPRODUCT(N38:N193,R38:R193,AA38:AA193),SUMPRODUCT(G38:G193,AA38:AA193))</f>
        <v>4694.9322246246984</v>
      </c>
      <c r="AB210" s="291">
        <f>IF(AB36="kw",SUMPRODUCT(N38:N193,R38:R193,AB38:AB193),SUMPRODUCT(G38:G193,AB38:AB193))</f>
        <v>202.42046086365602</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c r="B211" s="294" t="s">
        <v>147</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541321</v>
      </c>
      <c r="Z211" s="291">
        <f>SUMPRODUCT(H38:H193,Z38:Z193)</f>
        <v>461453.61942588218</v>
      </c>
      <c r="AA211" s="291">
        <f>IF(AA36="kw",SUMPRODUCT(N38:N193,S38:S193,AA38:AA193),SUMPRODUCT(H38:H193,AA38:AA193))</f>
        <v>4512.7722246246985</v>
      </c>
      <c r="AB211" s="291">
        <f>IF(AB36="kw",SUMPRODUCT(N38:N193,S38:S193,AB38:AB193),SUMPRODUCT(H38:H193,AB38:AB193))</f>
        <v>202.42046086365602</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c r="B212" s="437" t="s">
        <v>148</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535623</v>
      </c>
      <c r="Z212" s="326">
        <f>SUMPRODUCT(I38:I193,Z38:Z193)</f>
        <v>461453.61942588218</v>
      </c>
      <c r="AA212" s="326">
        <f>IF(AA36="kw",SUMPRODUCT(N38:N193,T38:T193,AA38:AA193),SUMPRODUCT(I38:I193,AA38:AA193))</f>
        <v>4512.7722246246985</v>
      </c>
      <c r="AB212" s="326">
        <f>IF(AB36="kw",SUMPRODUCT(N38:N193,T38:T193,AB38:AB193),SUMPRODUCT(I38:I193,AB38:AB193))</f>
        <v>202.42046086365602</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582</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75">
      <c r="B214" s="438"/>
    </row>
    <row r="215" spans="1:39" ht="15.75">
      <c r="B215" s="438"/>
    </row>
    <row r="216" spans="1:39" ht="15.75">
      <c r="B216" s="280" t="s">
        <v>273</v>
      </c>
      <c r="C216" s="281"/>
      <c r="D216" s="587" t="s">
        <v>526</v>
      </c>
      <c r="E216" s="253"/>
      <c r="F216" s="587"/>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12" t="s">
        <v>211</v>
      </c>
      <c r="C217" s="814" t="s">
        <v>33</v>
      </c>
      <c r="D217" s="284" t="s">
        <v>422</v>
      </c>
      <c r="E217" s="816" t="s">
        <v>209</v>
      </c>
      <c r="F217" s="817"/>
      <c r="G217" s="817"/>
      <c r="H217" s="817"/>
      <c r="I217" s="817"/>
      <c r="J217" s="817"/>
      <c r="K217" s="817"/>
      <c r="L217" s="817"/>
      <c r="M217" s="818"/>
      <c r="N217" s="819" t="s">
        <v>213</v>
      </c>
      <c r="O217" s="284" t="s">
        <v>423</v>
      </c>
      <c r="P217" s="816" t="s">
        <v>212</v>
      </c>
      <c r="Q217" s="817"/>
      <c r="R217" s="817"/>
      <c r="S217" s="817"/>
      <c r="T217" s="817"/>
      <c r="U217" s="817"/>
      <c r="V217" s="817"/>
      <c r="W217" s="817"/>
      <c r="X217" s="818"/>
      <c r="Y217" s="809" t="s">
        <v>243</v>
      </c>
      <c r="Z217" s="810"/>
      <c r="AA217" s="810"/>
      <c r="AB217" s="810"/>
      <c r="AC217" s="810"/>
      <c r="AD217" s="810"/>
      <c r="AE217" s="810"/>
      <c r="AF217" s="810"/>
      <c r="AG217" s="810"/>
      <c r="AH217" s="810"/>
      <c r="AI217" s="810"/>
      <c r="AJ217" s="810"/>
      <c r="AK217" s="810"/>
      <c r="AL217" s="810"/>
      <c r="AM217" s="811"/>
    </row>
    <row r="218" spans="1:39" ht="60.75" customHeight="1">
      <c r="B218" s="813"/>
      <c r="C218" s="815"/>
      <c r="D218" s="285">
        <v>2016</v>
      </c>
      <c r="E218" s="285">
        <v>2017</v>
      </c>
      <c r="F218" s="285">
        <v>2018</v>
      </c>
      <c r="G218" s="285">
        <v>2019</v>
      </c>
      <c r="H218" s="285">
        <v>2020</v>
      </c>
      <c r="I218" s="285">
        <v>2021</v>
      </c>
      <c r="J218" s="285">
        <v>2022</v>
      </c>
      <c r="K218" s="285">
        <v>2023</v>
      </c>
      <c r="L218" s="285">
        <v>2024</v>
      </c>
      <c r="M218" s="285">
        <v>2025</v>
      </c>
      <c r="N218" s="820"/>
      <c r="O218" s="285">
        <v>2016</v>
      </c>
      <c r="P218" s="285">
        <v>2017</v>
      </c>
      <c r="Q218" s="285">
        <v>2018</v>
      </c>
      <c r="R218" s="285">
        <v>2019</v>
      </c>
      <c r="S218" s="285">
        <v>2020</v>
      </c>
      <c r="T218" s="285">
        <v>2021</v>
      </c>
      <c r="U218" s="285">
        <v>2022</v>
      </c>
      <c r="V218" s="285">
        <v>2023</v>
      </c>
      <c r="W218" s="285">
        <v>2024</v>
      </c>
      <c r="X218" s="285">
        <v>2025</v>
      </c>
      <c r="Y218" s="285" t="str">
        <f>'1.  LRAMVA Summary'!D52</f>
        <v>Residential</v>
      </c>
      <c r="Z218" s="285" t="str">
        <f>'1.  LRAMVA Summary'!E52</f>
        <v>GS&lt;50 kW</v>
      </c>
      <c r="AA218" s="285" t="str">
        <f>'1.  LRAMVA Summary'!F52</f>
        <v>GS 50 to 999 kW</v>
      </c>
      <c r="AB218" s="285" t="str">
        <f>'1.  LRAMVA Summary'!G52</f>
        <v>GS&gt;1000 kW</v>
      </c>
      <c r="AC218" s="285" t="str">
        <f>'1.  LRAMVA Summary'!H52</f>
        <v/>
      </c>
      <c r="AD218" s="285" t="str">
        <f>'1.  LRAMVA Summary'!I52</f>
        <v/>
      </c>
      <c r="AE218" s="285" t="str">
        <f>'1.  LRAMVA Summary'!J52</f>
        <v/>
      </c>
      <c r="AF218" s="285" t="str">
        <f>'1.  LRAMVA Summary'!K52</f>
        <v/>
      </c>
      <c r="AG218" s="285" t="str">
        <f>'1.  LRAMVA Summary'!L52</f>
        <v/>
      </c>
      <c r="AH218" s="285" t="str">
        <f>'1.  LRAMVA Summary'!M52</f>
        <v/>
      </c>
      <c r="AI218" s="285" t="str">
        <f>'1.  LRAMVA Summary'!N52</f>
        <v/>
      </c>
      <c r="AJ218" s="285" t="str">
        <f>'1.  LRAMVA Summary'!O52</f>
        <v/>
      </c>
      <c r="AK218" s="285" t="str">
        <f>'1.  LRAMVA Summary'!P52</f>
        <v/>
      </c>
      <c r="AL218" s="285" t="str">
        <f>'1.  LRAMVA Summary'!Q52</f>
        <v/>
      </c>
      <c r="AM218" s="287" t="str">
        <f>'1.  LRAMVA Summary'!R52</f>
        <v>Total</v>
      </c>
    </row>
    <row r="219" spans="1:39" ht="15.75" customHeight="1">
      <c r="B219" s="515" t="s">
        <v>504</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Summary'!D53</f>
        <v>kWh</v>
      </c>
      <c r="Z219" s="291" t="str">
        <f>'1.  LRAMVA Summary'!E53</f>
        <v>kWh</v>
      </c>
      <c r="AA219" s="291" t="str">
        <f>'1.  LRAMVA Summary'!F53</f>
        <v>kW</v>
      </c>
      <c r="AB219" s="291" t="str">
        <f>'1.  LRAMVA Summary'!G53</f>
        <v>kW</v>
      </c>
      <c r="AC219" s="291">
        <f>'1.  LRAMVA Summary'!H53</f>
        <v>0</v>
      </c>
      <c r="AD219" s="291">
        <f>'1.  LRAMVA Summary'!I53</f>
        <v>0</v>
      </c>
      <c r="AE219" s="291">
        <f>'1.  LRAMVA Summary'!J53</f>
        <v>0</v>
      </c>
      <c r="AF219" s="291">
        <f>'1.  LRAMVA Summary'!K53</f>
        <v>0</v>
      </c>
      <c r="AG219" s="291">
        <f>'1.  LRAMVA Summary'!L53</f>
        <v>0</v>
      </c>
      <c r="AH219" s="291">
        <f>'1.  LRAMVA Summary'!M53</f>
        <v>0</v>
      </c>
      <c r="AI219" s="291">
        <f>'1.  LRAMVA Summary'!N53</f>
        <v>0</v>
      </c>
      <c r="AJ219" s="291">
        <f>'1.  LRAMVA Summary'!O53</f>
        <v>0</v>
      </c>
      <c r="AK219" s="291">
        <f>'1.  LRAMVA Summary'!P53</f>
        <v>0</v>
      </c>
      <c r="AL219" s="291">
        <f>'1.  LRAMVA Summary'!Q53</f>
        <v>0</v>
      </c>
      <c r="AM219" s="292"/>
    </row>
    <row r="220" spans="1:39" ht="15.75" outlineLevel="1">
      <c r="B220" s="288" t="s">
        <v>497</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outlineLevel="1">
      <c r="A221" s="519">
        <v>1</v>
      </c>
      <c r="B221" s="517"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outlineLevel="1">
      <c r="B222" s="294" t="s">
        <v>289</v>
      </c>
      <c r="C222" s="291" t="s">
        <v>163</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f>Y221</f>
        <v>0</v>
      </c>
      <c r="Z222" s="411">
        <f t="shared" ref="Z222" si="484">Z221</f>
        <v>0</v>
      </c>
      <c r="AA222" s="411">
        <f t="shared" ref="AA222" si="485">AA221</f>
        <v>0</v>
      </c>
      <c r="AB222" s="411">
        <f t="shared" ref="AB222" si="486">AB221</f>
        <v>0</v>
      </c>
      <c r="AC222" s="411">
        <f t="shared" ref="AC222" si="487">AC221</f>
        <v>0</v>
      </c>
      <c r="AD222" s="411">
        <f t="shared" ref="AD222" si="488">AD221</f>
        <v>0</v>
      </c>
      <c r="AE222" s="411">
        <f t="shared" ref="AE222" si="489">AE221</f>
        <v>0</v>
      </c>
      <c r="AF222" s="411">
        <f t="shared" ref="AF222" si="490">AF221</f>
        <v>0</v>
      </c>
      <c r="AG222" s="411">
        <f t="shared" ref="AG222" si="491">AG221</f>
        <v>0</v>
      </c>
      <c r="AH222" s="411">
        <f t="shared" ref="AH222" si="492">AH221</f>
        <v>0</v>
      </c>
      <c r="AI222" s="411">
        <f t="shared" ref="AI222" si="493">AI221</f>
        <v>0</v>
      </c>
      <c r="AJ222" s="411">
        <f t="shared" ref="AJ222" si="494">AJ221</f>
        <v>0</v>
      </c>
      <c r="AK222" s="411">
        <f t="shared" ref="AK222" si="495">AK221</f>
        <v>0</v>
      </c>
      <c r="AL222" s="411">
        <f t="shared" ref="AL222" si="496">AL221</f>
        <v>0</v>
      </c>
      <c r="AM222" s="297"/>
    </row>
    <row r="223" spans="1:39" ht="15.75"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outlineLevel="1">
      <c r="A224" s="519">
        <v>2</v>
      </c>
      <c r="B224" s="517"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outlineLevel="1">
      <c r="B225" s="294" t="s">
        <v>289</v>
      </c>
      <c r="C225" s="291" t="s">
        <v>163</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f>Y224</f>
        <v>0</v>
      </c>
      <c r="Z225" s="411">
        <f t="shared" ref="Z225" si="497">Z224</f>
        <v>0</v>
      </c>
      <c r="AA225" s="411">
        <f t="shared" ref="AA225" si="498">AA224</f>
        <v>0</v>
      </c>
      <c r="AB225" s="411">
        <f t="shared" ref="AB225" si="499">AB224</f>
        <v>0</v>
      </c>
      <c r="AC225" s="411">
        <f t="shared" ref="AC225" si="500">AC224</f>
        <v>0</v>
      </c>
      <c r="AD225" s="411">
        <f t="shared" ref="AD225" si="501">AD224</f>
        <v>0</v>
      </c>
      <c r="AE225" s="411">
        <f t="shared" ref="AE225" si="502">AE224</f>
        <v>0</v>
      </c>
      <c r="AF225" s="411">
        <f t="shared" ref="AF225" si="503">AF224</f>
        <v>0</v>
      </c>
      <c r="AG225" s="411">
        <f t="shared" ref="AG225" si="504">AG224</f>
        <v>0</v>
      </c>
      <c r="AH225" s="411">
        <f t="shared" ref="AH225" si="505">AH224</f>
        <v>0</v>
      </c>
      <c r="AI225" s="411">
        <f t="shared" ref="AI225" si="506">AI224</f>
        <v>0</v>
      </c>
      <c r="AJ225" s="411">
        <f t="shared" ref="AJ225" si="507">AJ224</f>
        <v>0</v>
      </c>
      <c r="AK225" s="411">
        <f t="shared" ref="AK225" si="508">AK224</f>
        <v>0</v>
      </c>
      <c r="AL225" s="411">
        <f t="shared" ref="AL225" si="509">AL224</f>
        <v>0</v>
      </c>
      <c r="AM225" s="297"/>
    </row>
    <row r="226" spans="1:39" ht="15.75"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outlineLevel="1">
      <c r="A227" s="519">
        <v>3</v>
      </c>
      <c r="B227" s="517"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outlineLevel="1">
      <c r="B228" s="294" t="s">
        <v>289</v>
      </c>
      <c r="C228" s="291" t="s">
        <v>163</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f>Y227</f>
        <v>0</v>
      </c>
      <c r="Z228" s="411">
        <f t="shared" ref="Z228" si="510">Z227</f>
        <v>0</v>
      </c>
      <c r="AA228" s="411">
        <f t="shared" ref="AA228" si="511">AA227</f>
        <v>0</v>
      </c>
      <c r="AB228" s="411">
        <f t="shared" ref="AB228" si="512">AB227</f>
        <v>0</v>
      </c>
      <c r="AC228" s="411">
        <f t="shared" ref="AC228" si="513">AC227</f>
        <v>0</v>
      </c>
      <c r="AD228" s="411">
        <f t="shared" ref="AD228" si="514">AD227</f>
        <v>0</v>
      </c>
      <c r="AE228" s="411">
        <f t="shared" ref="AE228" si="515">AE227</f>
        <v>0</v>
      </c>
      <c r="AF228" s="411">
        <f t="shared" ref="AF228" si="516">AF227</f>
        <v>0</v>
      </c>
      <c r="AG228" s="411">
        <f t="shared" ref="AG228" si="517">AG227</f>
        <v>0</v>
      </c>
      <c r="AH228" s="411">
        <f t="shared" ref="AH228" si="518">AH227</f>
        <v>0</v>
      </c>
      <c r="AI228" s="411">
        <f t="shared" ref="AI228" si="519">AI227</f>
        <v>0</v>
      </c>
      <c r="AJ228" s="411">
        <f t="shared" ref="AJ228" si="520">AJ227</f>
        <v>0</v>
      </c>
      <c r="AK228" s="411">
        <f t="shared" ref="AK228" si="521">AK227</f>
        <v>0</v>
      </c>
      <c r="AL228" s="411">
        <f t="shared" ref="AL228" si="522">AL227</f>
        <v>0</v>
      </c>
      <c r="AM228" s="297"/>
    </row>
    <row r="229" spans="1:39"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outlineLevel="1">
      <c r="A230" s="519">
        <v>4</v>
      </c>
      <c r="B230" s="517" t="s">
        <v>666</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outlineLevel="1">
      <c r="B231" s="294" t="s">
        <v>289</v>
      </c>
      <c r="C231" s="291" t="s">
        <v>163</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f>Y230</f>
        <v>0</v>
      </c>
      <c r="Z231" s="411">
        <f t="shared" ref="Z231" si="523">Z230</f>
        <v>0</v>
      </c>
      <c r="AA231" s="411">
        <f t="shared" ref="AA231" si="524">AA230</f>
        <v>0</v>
      </c>
      <c r="AB231" s="411">
        <f t="shared" ref="AB231" si="525">AB230</f>
        <v>0</v>
      </c>
      <c r="AC231" s="411">
        <f t="shared" ref="AC231" si="526">AC230</f>
        <v>0</v>
      </c>
      <c r="AD231" s="411">
        <f t="shared" ref="AD231" si="527">AD230</f>
        <v>0</v>
      </c>
      <c r="AE231" s="411">
        <f t="shared" ref="AE231" si="528">AE230</f>
        <v>0</v>
      </c>
      <c r="AF231" s="411">
        <f t="shared" ref="AF231" si="529">AF230</f>
        <v>0</v>
      </c>
      <c r="AG231" s="411">
        <f t="shared" ref="AG231" si="530">AG230</f>
        <v>0</v>
      </c>
      <c r="AH231" s="411">
        <f t="shared" ref="AH231" si="531">AH230</f>
        <v>0</v>
      </c>
      <c r="AI231" s="411">
        <f t="shared" ref="AI231" si="532">AI230</f>
        <v>0</v>
      </c>
      <c r="AJ231" s="411">
        <f t="shared" ref="AJ231" si="533">AJ230</f>
        <v>0</v>
      </c>
      <c r="AK231" s="411">
        <f t="shared" ref="AK231" si="534">AK230</f>
        <v>0</v>
      </c>
      <c r="AL231" s="411">
        <f t="shared" ref="AL231" si="535">AL230</f>
        <v>0</v>
      </c>
      <c r="AM231" s="297"/>
    </row>
    <row r="232" spans="1:39"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19">
        <v>5</v>
      </c>
      <c r="B233" s="517" t="s">
        <v>98</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outlineLevel="1">
      <c r="B234" s="294" t="s">
        <v>289</v>
      </c>
      <c r="C234" s="291" t="s">
        <v>163</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f>Y233</f>
        <v>0</v>
      </c>
      <c r="Z234" s="411">
        <f t="shared" ref="Z234" si="536">Z233</f>
        <v>0</v>
      </c>
      <c r="AA234" s="411">
        <f t="shared" ref="AA234" si="537">AA233</f>
        <v>0</v>
      </c>
      <c r="AB234" s="411">
        <f t="shared" ref="AB234" si="538">AB233</f>
        <v>0</v>
      </c>
      <c r="AC234" s="411">
        <f t="shared" ref="AC234" si="539">AC233</f>
        <v>0</v>
      </c>
      <c r="AD234" s="411">
        <f t="shared" ref="AD234" si="540">AD233</f>
        <v>0</v>
      </c>
      <c r="AE234" s="411">
        <f t="shared" ref="AE234" si="541">AE233</f>
        <v>0</v>
      </c>
      <c r="AF234" s="411">
        <f t="shared" ref="AF234" si="542">AF233</f>
        <v>0</v>
      </c>
      <c r="AG234" s="411">
        <f t="shared" ref="AG234" si="543">AG233</f>
        <v>0</v>
      </c>
      <c r="AH234" s="411">
        <f t="shared" ref="AH234" si="544">AH233</f>
        <v>0</v>
      </c>
      <c r="AI234" s="411">
        <f t="shared" ref="AI234" si="545">AI233</f>
        <v>0</v>
      </c>
      <c r="AJ234" s="411">
        <f t="shared" ref="AJ234" si="546">AJ233</f>
        <v>0</v>
      </c>
      <c r="AK234" s="411">
        <f t="shared" ref="AK234" si="547">AK233</f>
        <v>0</v>
      </c>
      <c r="AL234" s="411">
        <f t="shared" ref="AL234" si="548">AL233</f>
        <v>0</v>
      </c>
      <c r="AM234" s="297"/>
    </row>
    <row r="235" spans="1:39"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75" outlineLevel="1">
      <c r="B236" s="319" t="s">
        <v>498</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outlineLevel="1">
      <c r="A237" s="519">
        <v>6</v>
      </c>
      <c r="B237" s="517" t="s">
        <v>99</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outlineLevel="1">
      <c r="B238" s="294" t="s">
        <v>289</v>
      </c>
      <c r="C238" s="291" t="s">
        <v>163</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f>Y237</f>
        <v>0</v>
      </c>
      <c r="Z238" s="411">
        <f t="shared" ref="Z238" si="549">Z237</f>
        <v>0</v>
      </c>
      <c r="AA238" s="411">
        <f t="shared" ref="AA238" si="550">AA237</f>
        <v>0</v>
      </c>
      <c r="AB238" s="411">
        <f t="shared" ref="AB238" si="551">AB237</f>
        <v>0</v>
      </c>
      <c r="AC238" s="411">
        <f t="shared" ref="AC238" si="552">AC237</f>
        <v>0</v>
      </c>
      <c r="AD238" s="411">
        <f t="shared" ref="AD238" si="553">AD237</f>
        <v>0</v>
      </c>
      <c r="AE238" s="411">
        <f t="shared" ref="AE238" si="554">AE237</f>
        <v>0</v>
      </c>
      <c r="AF238" s="411">
        <f t="shared" ref="AF238" si="555">AF237</f>
        <v>0</v>
      </c>
      <c r="AG238" s="411">
        <f t="shared" ref="AG238" si="556">AG237</f>
        <v>0</v>
      </c>
      <c r="AH238" s="411">
        <f t="shared" ref="AH238" si="557">AH237</f>
        <v>0</v>
      </c>
      <c r="AI238" s="411">
        <f t="shared" ref="AI238" si="558">AI237</f>
        <v>0</v>
      </c>
      <c r="AJ238" s="411">
        <f t="shared" ref="AJ238" si="559">AJ237</f>
        <v>0</v>
      </c>
      <c r="AK238" s="411">
        <f t="shared" ref="AK238" si="560">AK237</f>
        <v>0</v>
      </c>
      <c r="AL238" s="411">
        <f t="shared" ref="AL238" si="561">AL237</f>
        <v>0</v>
      </c>
      <c r="AM238" s="311"/>
    </row>
    <row r="239" spans="1:39"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19">
        <v>7</v>
      </c>
      <c r="B240" s="517" t="s">
        <v>100</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outlineLevel="1">
      <c r="B241" s="294" t="s">
        <v>289</v>
      </c>
      <c r="C241" s="291" t="s">
        <v>163</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f>Y240</f>
        <v>0</v>
      </c>
      <c r="Z241" s="411">
        <f t="shared" ref="Z241" si="562">Z240</f>
        <v>0</v>
      </c>
      <c r="AA241" s="411">
        <f t="shared" ref="AA241" si="563">AA240</f>
        <v>0</v>
      </c>
      <c r="AB241" s="411">
        <f t="shared" ref="AB241" si="564">AB240</f>
        <v>0</v>
      </c>
      <c r="AC241" s="411">
        <f t="shared" ref="AC241" si="565">AC240</f>
        <v>0</v>
      </c>
      <c r="AD241" s="411">
        <f t="shared" ref="AD241" si="566">AD240</f>
        <v>0</v>
      </c>
      <c r="AE241" s="411">
        <f t="shared" ref="AE241" si="567">AE240</f>
        <v>0</v>
      </c>
      <c r="AF241" s="411">
        <f t="shared" ref="AF241" si="568">AF240</f>
        <v>0</v>
      </c>
      <c r="AG241" s="411">
        <f t="shared" ref="AG241" si="569">AG240</f>
        <v>0</v>
      </c>
      <c r="AH241" s="411">
        <f t="shared" ref="AH241" si="570">AH240</f>
        <v>0</v>
      </c>
      <c r="AI241" s="411">
        <f t="shared" ref="AI241" si="571">AI240</f>
        <v>0</v>
      </c>
      <c r="AJ241" s="411">
        <f t="shared" ref="AJ241" si="572">AJ240</f>
        <v>0</v>
      </c>
      <c r="AK241" s="411">
        <f t="shared" ref="AK241" si="573">AK240</f>
        <v>0</v>
      </c>
      <c r="AL241" s="411">
        <f t="shared" ref="AL241" si="574">AL240</f>
        <v>0</v>
      </c>
      <c r="AM241" s="311"/>
    </row>
    <row r="242" spans="1:39"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19">
        <v>8</v>
      </c>
      <c r="B243" s="517" t="s">
        <v>101</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outlineLevel="1">
      <c r="B244" s="294" t="s">
        <v>289</v>
      </c>
      <c r="C244" s="291" t="s">
        <v>163</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f>Y243</f>
        <v>0</v>
      </c>
      <c r="Z244" s="411">
        <f t="shared" ref="Z244" si="575">Z243</f>
        <v>0</v>
      </c>
      <c r="AA244" s="411">
        <f t="shared" ref="AA244" si="576">AA243</f>
        <v>0</v>
      </c>
      <c r="AB244" s="411">
        <f t="shared" ref="AB244" si="577">AB243</f>
        <v>0</v>
      </c>
      <c r="AC244" s="411">
        <f t="shared" ref="AC244" si="578">AC243</f>
        <v>0</v>
      </c>
      <c r="AD244" s="411">
        <f t="shared" ref="AD244" si="579">AD243</f>
        <v>0</v>
      </c>
      <c r="AE244" s="411">
        <f t="shared" ref="AE244" si="580">AE243</f>
        <v>0</v>
      </c>
      <c r="AF244" s="411">
        <f t="shared" ref="AF244" si="581">AF243</f>
        <v>0</v>
      </c>
      <c r="AG244" s="411">
        <f t="shared" ref="AG244" si="582">AG243</f>
        <v>0</v>
      </c>
      <c r="AH244" s="411">
        <f t="shared" ref="AH244" si="583">AH243</f>
        <v>0</v>
      </c>
      <c r="AI244" s="411">
        <f t="shared" ref="AI244" si="584">AI243</f>
        <v>0</v>
      </c>
      <c r="AJ244" s="411">
        <f t="shared" ref="AJ244" si="585">AJ243</f>
        <v>0</v>
      </c>
      <c r="AK244" s="411">
        <f t="shared" ref="AK244" si="586">AK243</f>
        <v>0</v>
      </c>
      <c r="AL244" s="411">
        <f t="shared" ref="AL244" si="587">AL243</f>
        <v>0</v>
      </c>
      <c r="AM244" s="311"/>
    </row>
    <row r="245" spans="1:39"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19">
        <v>9</v>
      </c>
      <c r="B246" s="517" t="s">
        <v>102</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outlineLevel="1">
      <c r="B247" s="294" t="s">
        <v>289</v>
      </c>
      <c r="C247" s="291" t="s">
        <v>163</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f>Y246</f>
        <v>0</v>
      </c>
      <c r="Z247" s="411">
        <f t="shared" ref="Z247" si="588">Z246</f>
        <v>0</v>
      </c>
      <c r="AA247" s="411">
        <f t="shared" ref="AA247" si="589">AA246</f>
        <v>0</v>
      </c>
      <c r="AB247" s="411">
        <f t="shared" ref="AB247" si="590">AB246</f>
        <v>0</v>
      </c>
      <c r="AC247" s="411">
        <f t="shared" ref="AC247" si="591">AC246</f>
        <v>0</v>
      </c>
      <c r="AD247" s="411">
        <f t="shared" ref="AD247" si="592">AD246</f>
        <v>0</v>
      </c>
      <c r="AE247" s="411">
        <f t="shared" ref="AE247" si="593">AE246</f>
        <v>0</v>
      </c>
      <c r="AF247" s="411">
        <f t="shared" ref="AF247" si="594">AF246</f>
        <v>0</v>
      </c>
      <c r="AG247" s="411">
        <f t="shared" ref="AG247" si="595">AG246</f>
        <v>0</v>
      </c>
      <c r="AH247" s="411">
        <f t="shared" ref="AH247" si="596">AH246</f>
        <v>0</v>
      </c>
      <c r="AI247" s="411">
        <f t="shared" ref="AI247" si="597">AI246</f>
        <v>0</v>
      </c>
      <c r="AJ247" s="411">
        <f t="shared" ref="AJ247" si="598">AJ246</f>
        <v>0</v>
      </c>
      <c r="AK247" s="411">
        <f t="shared" ref="AK247" si="599">AK246</f>
        <v>0</v>
      </c>
      <c r="AL247" s="411">
        <f t="shared" ref="AL247" si="600">AL246</f>
        <v>0</v>
      </c>
      <c r="AM247" s="311"/>
    </row>
    <row r="248" spans="1:39"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19">
        <v>10</v>
      </c>
      <c r="B249" s="517" t="s">
        <v>103</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outlineLevel="1">
      <c r="B250" s="294" t="s">
        <v>289</v>
      </c>
      <c r="C250" s="291" t="s">
        <v>163</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f>Y249</f>
        <v>0</v>
      </c>
      <c r="Z250" s="411">
        <f t="shared" ref="Z250" si="601">Z249</f>
        <v>0</v>
      </c>
      <c r="AA250" s="411">
        <f t="shared" ref="AA250" si="602">AA249</f>
        <v>0</v>
      </c>
      <c r="AB250" s="411">
        <f t="shared" ref="AB250" si="603">AB249</f>
        <v>0</v>
      </c>
      <c r="AC250" s="411">
        <f t="shared" ref="AC250" si="604">AC249</f>
        <v>0</v>
      </c>
      <c r="AD250" s="411">
        <f t="shared" ref="AD250" si="605">AD249</f>
        <v>0</v>
      </c>
      <c r="AE250" s="411">
        <f t="shared" ref="AE250" si="606">AE249</f>
        <v>0</v>
      </c>
      <c r="AF250" s="411">
        <f t="shared" ref="AF250" si="607">AF249</f>
        <v>0</v>
      </c>
      <c r="AG250" s="411">
        <f t="shared" ref="AG250" si="608">AG249</f>
        <v>0</v>
      </c>
      <c r="AH250" s="411">
        <f t="shared" ref="AH250" si="609">AH249</f>
        <v>0</v>
      </c>
      <c r="AI250" s="411">
        <f t="shared" ref="AI250" si="610">AI249</f>
        <v>0</v>
      </c>
      <c r="AJ250" s="411">
        <f t="shared" ref="AJ250" si="611">AJ249</f>
        <v>0</v>
      </c>
      <c r="AK250" s="411">
        <f t="shared" ref="AK250" si="612">AK249</f>
        <v>0</v>
      </c>
      <c r="AL250" s="411">
        <f t="shared" ref="AL250" si="613">AL249</f>
        <v>0</v>
      </c>
      <c r="AM250" s="311"/>
    </row>
    <row r="251" spans="1:39"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75"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19">
        <v>11</v>
      </c>
      <c r="B253" s="517" t="s">
        <v>104</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outlineLevel="1">
      <c r="B254" s="294" t="s">
        <v>289</v>
      </c>
      <c r="C254" s="291" t="s">
        <v>163</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f>Y253</f>
        <v>0</v>
      </c>
      <c r="Z254" s="411">
        <f t="shared" ref="Z254" si="614">Z253</f>
        <v>0</v>
      </c>
      <c r="AA254" s="411">
        <f t="shared" ref="AA254" si="615">AA253</f>
        <v>0</v>
      </c>
      <c r="AB254" s="411">
        <f t="shared" ref="AB254" si="616">AB253</f>
        <v>0</v>
      </c>
      <c r="AC254" s="411">
        <f t="shared" ref="AC254" si="617">AC253</f>
        <v>0</v>
      </c>
      <c r="AD254" s="411">
        <f t="shared" ref="AD254" si="618">AD253</f>
        <v>0</v>
      </c>
      <c r="AE254" s="411">
        <f t="shared" ref="AE254" si="619">AE253</f>
        <v>0</v>
      </c>
      <c r="AF254" s="411">
        <f t="shared" ref="AF254" si="620">AF253</f>
        <v>0</v>
      </c>
      <c r="AG254" s="411">
        <f t="shared" ref="AG254" si="621">AG253</f>
        <v>0</v>
      </c>
      <c r="AH254" s="411">
        <f t="shared" ref="AH254" si="622">AH253</f>
        <v>0</v>
      </c>
      <c r="AI254" s="411">
        <f t="shared" ref="AI254" si="623">AI253</f>
        <v>0</v>
      </c>
      <c r="AJ254" s="411">
        <f t="shared" ref="AJ254" si="624">AJ253</f>
        <v>0</v>
      </c>
      <c r="AK254" s="411">
        <f t="shared" ref="AK254" si="625">AK253</f>
        <v>0</v>
      </c>
      <c r="AL254" s="411">
        <f t="shared" ref="AL254" si="626">AL253</f>
        <v>0</v>
      </c>
      <c r="AM254" s="297"/>
    </row>
    <row r="255" spans="1:39"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45" outlineLevel="1">
      <c r="A256" s="519">
        <v>12</v>
      </c>
      <c r="B256" s="517" t="s">
        <v>105</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outlineLevel="1">
      <c r="B257" s="294" t="s">
        <v>289</v>
      </c>
      <c r="C257" s="291" t="s">
        <v>163</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f>Y256</f>
        <v>0</v>
      </c>
      <c r="Z257" s="411">
        <f t="shared" ref="Z257" si="627">Z256</f>
        <v>0</v>
      </c>
      <c r="AA257" s="411">
        <f t="shared" ref="AA257" si="628">AA256</f>
        <v>0</v>
      </c>
      <c r="AB257" s="411">
        <f t="shared" ref="AB257" si="629">AB256</f>
        <v>0</v>
      </c>
      <c r="AC257" s="411">
        <f t="shared" ref="AC257" si="630">AC256</f>
        <v>0</v>
      </c>
      <c r="AD257" s="411">
        <f t="shared" ref="AD257" si="631">AD256</f>
        <v>0</v>
      </c>
      <c r="AE257" s="411">
        <f t="shared" ref="AE257" si="632">AE256</f>
        <v>0</v>
      </c>
      <c r="AF257" s="411">
        <f t="shared" ref="AF257" si="633">AF256</f>
        <v>0</v>
      </c>
      <c r="AG257" s="411">
        <f t="shared" ref="AG257" si="634">AG256</f>
        <v>0</v>
      </c>
      <c r="AH257" s="411">
        <f t="shared" ref="AH257" si="635">AH256</f>
        <v>0</v>
      </c>
      <c r="AI257" s="411">
        <f t="shared" ref="AI257" si="636">AI256</f>
        <v>0</v>
      </c>
      <c r="AJ257" s="411">
        <f t="shared" ref="AJ257" si="637">AJ256</f>
        <v>0</v>
      </c>
      <c r="AK257" s="411">
        <f t="shared" ref="AK257" si="638">AK256</f>
        <v>0</v>
      </c>
      <c r="AL257" s="411">
        <f t="shared" ref="AL257" si="639">AL256</f>
        <v>0</v>
      </c>
      <c r="AM257" s="297"/>
    </row>
    <row r="258" spans="1:40"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19">
        <v>13</v>
      </c>
      <c r="B259" s="517" t="s">
        <v>106</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outlineLevel="1">
      <c r="B260" s="294" t="s">
        <v>289</v>
      </c>
      <c r="C260" s="291" t="s">
        <v>163</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f>Y259</f>
        <v>0</v>
      </c>
      <c r="Z260" s="411">
        <f t="shared" ref="Z260" si="640">Z259</f>
        <v>0</v>
      </c>
      <c r="AA260" s="411">
        <f t="shared" ref="AA260" si="641">AA259</f>
        <v>0</v>
      </c>
      <c r="AB260" s="411">
        <f t="shared" ref="AB260" si="642">AB259</f>
        <v>0</v>
      </c>
      <c r="AC260" s="411">
        <f t="shared" ref="AC260" si="643">AC259</f>
        <v>0</v>
      </c>
      <c r="AD260" s="411">
        <f t="shared" ref="AD260" si="644">AD259</f>
        <v>0</v>
      </c>
      <c r="AE260" s="411">
        <f t="shared" ref="AE260" si="645">AE259</f>
        <v>0</v>
      </c>
      <c r="AF260" s="411">
        <f t="shared" ref="AF260" si="646">AF259</f>
        <v>0</v>
      </c>
      <c r="AG260" s="411">
        <f t="shared" ref="AG260" si="647">AG259</f>
        <v>0</v>
      </c>
      <c r="AH260" s="411">
        <f t="shared" ref="AH260" si="648">AH259</f>
        <v>0</v>
      </c>
      <c r="AI260" s="411">
        <f t="shared" ref="AI260" si="649">AI259</f>
        <v>0</v>
      </c>
      <c r="AJ260" s="411">
        <f t="shared" ref="AJ260" si="650">AJ259</f>
        <v>0</v>
      </c>
      <c r="AK260" s="411">
        <f t="shared" ref="AK260" si="651">AK259</f>
        <v>0</v>
      </c>
      <c r="AL260" s="411">
        <f t="shared" ref="AL260" si="652">AL259</f>
        <v>0</v>
      </c>
      <c r="AM260" s="306"/>
    </row>
    <row r="261" spans="1:40"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75" outlineLevel="1">
      <c r="B262" s="288" t="s">
        <v>107</v>
      </c>
      <c r="C262" s="289"/>
      <c r="D262" s="290"/>
      <c r="E262" s="290"/>
      <c r="F262" s="290"/>
      <c r="G262" s="290"/>
      <c r="H262" s="290"/>
      <c r="I262" s="290"/>
      <c r="J262" s="290"/>
      <c r="K262" s="290"/>
      <c r="L262" s="290"/>
      <c r="M262" s="290"/>
      <c r="N262" s="290"/>
      <c r="O262" s="290"/>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outlineLevel="1">
      <c r="A263" s="519">
        <v>14</v>
      </c>
      <c r="B263" s="315" t="s">
        <v>108</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outlineLevel="1">
      <c r="B264" s="294" t="s">
        <v>289</v>
      </c>
      <c r="C264" s="291" t="s">
        <v>163</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f>Y263</f>
        <v>0</v>
      </c>
      <c r="Z264" s="411">
        <f t="shared" ref="Z264" si="653">Z263</f>
        <v>0</v>
      </c>
      <c r="AA264" s="411">
        <f t="shared" ref="AA264" si="654">AA263</f>
        <v>0</v>
      </c>
      <c r="AB264" s="411">
        <f t="shared" ref="AB264" si="655">AB263</f>
        <v>0</v>
      </c>
      <c r="AC264" s="411">
        <f t="shared" ref="AC264" si="656">AC263</f>
        <v>0</v>
      </c>
      <c r="AD264" s="411">
        <f t="shared" ref="AD264" si="657">AD263</f>
        <v>0</v>
      </c>
      <c r="AE264" s="411">
        <f t="shared" ref="AE264" si="658">AE263</f>
        <v>0</v>
      </c>
      <c r="AF264" s="411">
        <f t="shared" ref="AF264" si="659">AF263</f>
        <v>0</v>
      </c>
      <c r="AG264" s="411">
        <f t="shared" ref="AG264" si="660">AG263</f>
        <v>0</v>
      </c>
      <c r="AH264" s="411">
        <f t="shared" ref="AH264" si="661">AH263</f>
        <v>0</v>
      </c>
      <c r="AI264" s="411">
        <f t="shared" ref="AI264" si="662">AI263</f>
        <v>0</v>
      </c>
      <c r="AJ264" s="411">
        <f t="shared" ref="AJ264" si="663">AJ263</f>
        <v>0</v>
      </c>
      <c r="AK264" s="411">
        <f t="shared" ref="AK264" si="664">AK263</f>
        <v>0</v>
      </c>
      <c r="AL264" s="411">
        <f t="shared" ref="AL264" si="665">AL263</f>
        <v>0</v>
      </c>
      <c r="AM264" s="297"/>
    </row>
    <row r="265" spans="1:40" outlineLevel="1">
      <c r="A265" s="520"/>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27"/>
    </row>
    <row r="266" spans="1:40" s="309" customFormat="1" ht="15.75" outlineLevel="1">
      <c r="A266" s="520"/>
      <c r="B266" s="288" t="s">
        <v>490</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4"/>
      <c r="AN266" s="628"/>
    </row>
    <row r="267" spans="1:40" outlineLevel="1">
      <c r="A267" s="519">
        <v>15</v>
      </c>
      <c r="B267" s="294" t="s">
        <v>495</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outlineLevel="1">
      <c r="B268" s="294" t="s">
        <v>289</v>
      </c>
      <c r="C268" s="291" t="s">
        <v>163</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f>Y267</f>
        <v>0</v>
      </c>
      <c r="Z268" s="411">
        <f t="shared" ref="Z268:AL268" si="666">Z267</f>
        <v>0</v>
      </c>
      <c r="AA268" s="411">
        <f t="shared" si="666"/>
        <v>0</v>
      </c>
      <c r="AB268" s="411">
        <f t="shared" si="666"/>
        <v>0</v>
      </c>
      <c r="AC268" s="411">
        <f t="shared" si="666"/>
        <v>0</v>
      </c>
      <c r="AD268" s="411">
        <f t="shared" si="666"/>
        <v>0</v>
      </c>
      <c r="AE268" s="411">
        <f t="shared" si="666"/>
        <v>0</v>
      </c>
      <c r="AF268" s="411">
        <f t="shared" si="666"/>
        <v>0</v>
      </c>
      <c r="AG268" s="411">
        <f t="shared" si="666"/>
        <v>0</v>
      </c>
      <c r="AH268" s="411">
        <f t="shared" si="666"/>
        <v>0</v>
      </c>
      <c r="AI268" s="411">
        <f t="shared" si="666"/>
        <v>0</v>
      </c>
      <c r="AJ268" s="411">
        <f t="shared" si="666"/>
        <v>0</v>
      </c>
      <c r="AK268" s="411">
        <f t="shared" si="666"/>
        <v>0</v>
      </c>
      <c r="AL268" s="411">
        <f t="shared" si="666"/>
        <v>0</v>
      </c>
      <c r="AM268" s="297"/>
    </row>
    <row r="269" spans="1:40"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outlineLevel="1">
      <c r="A270" s="519">
        <v>16</v>
      </c>
      <c r="B270" s="324" t="s">
        <v>491</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outlineLevel="1">
      <c r="A271" s="519"/>
      <c r="B271" s="324" t="s">
        <v>289</v>
      </c>
      <c r="C271" s="291" t="s">
        <v>163</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f>Y270</f>
        <v>0</v>
      </c>
      <c r="Z271" s="411">
        <f t="shared" ref="Z271:AL271" si="667">Z270</f>
        <v>0</v>
      </c>
      <c r="AA271" s="411">
        <f t="shared" si="667"/>
        <v>0</v>
      </c>
      <c r="AB271" s="411">
        <f t="shared" si="667"/>
        <v>0</v>
      </c>
      <c r="AC271" s="411">
        <f t="shared" si="667"/>
        <v>0</v>
      </c>
      <c r="AD271" s="411">
        <f t="shared" si="667"/>
        <v>0</v>
      </c>
      <c r="AE271" s="411">
        <f t="shared" si="667"/>
        <v>0</v>
      </c>
      <c r="AF271" s="411">
        <f t="shared" si="667"/>
        <v>0</v>
      </c>
      <c r="AG271" s="411">
        <f t="shared" si="667"/>
        <v>0</v>
      </c>
      <c r="AH271" s="411">
        <f t="shared" si="667"/>
        <v>0</v>
      </c>
      <c r="AI271" s="411">
        <f t="shared" si="667"/>
        <v>0</v>
      </c>
      <c r="AJ271" s="411">
        <f t="shared" si="667"/>
        <v>0</v>
      </c>
      <c r="AK271" s="411">
        <f t="shared" si="667"/>
        <v>0</v>
      </c>
      <c r="AL271" s="411">
        <f t="shared" si="667"/>
        <v>0</v>
      </c>
      <c r="AM271" s="297"/>
    </row>
    <row r="272" spans="1:40" s="283" customFormat="1" outlineLevel="1">
      <c r="A272" s="519"/>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75" outlineLevel="1">
      <c r="B273" s="516" t="s">
        <v>496</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outlineLevel="1">
      <c r="A274" s="519">
        <v>17</v>
      </c>
      <c r="B274" s="517" t="s">
        <v>112</v>
      </c>
      <c r="C274" s="291" t="s">
        <v>25</v>
      </c>
      <c r="D274" s="295"/>
      <c r="E274" s="295"/>
      <c r="F274" s="295"/>
      <c r="G274" s="295"/>
      <c r="H274" s="295"/>
      <c r="I274" s="295"/>
      <c r="J274" s="295"/>
      <c r="K274" s="295"/>
      <c r="L274" s="295"/>
      <c r="M274" s="295"/>
      <c r="N274" s="295">
        <v>12</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outlineLevel="1">
      <c r="B275" s="294" t="s">
        <v>289</v>
      </c>
      <c r="C275" s="291" t="s">
        <v>163</v>
      </c>
      <c r="D275" s="295"/>
      <c r="E275" s="295"/>
      <c r="F275" s="295"/>
      <c r="G275" s="295"/>
      <c r="H275" s="295"/>
      <c r="I275" s="295"/>
      <c r="J275" s="295"/>
      <c r="K275" s="295"/>
      <c r="L275" s="295"/>
      <c r="M275" s="295"/>
      <c r="N275" s="295">
        <f>N274</f>
        <v>12</v>
      </c>
      <c r="O275" s="295"/>
      <c r="P275" s="295"/>
      <c r="Q275" s="295"/>
      <c r="R275" s="295"/>
      <c r="S275" s="295"/>
      <c r="T275" s="295"/>
      <c r="U275" s="295"/>
      <c r="V275" s="295"/>
      <c r="W275" s="295"/>
      <c r="X275" s="295"/>
      <c r="Y275" s="411">
        <f>Y274</f>
        <v>0</v>
      </c>
      <c r="Z275" s="411">
        <f t="shared" ref="Z275:AL275" si="668">Z274</f>
        <v>0</v>
      </c>
      <c r="AA275" s="411">
        <f t="shared" si="668"/>
        <v>0</v>
      </c>
      <c r="AB275" s="411">
        <f t="shared" si="668"/>
        <v>0</v>
      </c>
      <c r="AC275" s="411">
        <f t="shared" si="668"/>
        <v>0</v>
      </c>
      <c r="AD275" s="411">
        <f t="shared" si="668"/>
        <v>0</v>
      </c>
      <c r="AE275" s="411">
        <f t="shared" si="668"/>
        <v>0</v>
      </c>
      <c r="AF275" s="411">
        <f t="shared" si="668"/>
        <v>0</v>
      </c>
      <c r="AG275" s="411">
        <f t="shared" si="668"/>
        <v>0</v>
      </c>
      <c r="AH275" s="411">
        <f t="shared" si="668"/>
        <v>0</v>
      </c>
      <c r="AI275" s="411">
        <f t="shared" si="668"/>
        <v>0</v>
      </c>
      <c r="AJ275" s="411">
        <f t="shared" si="668"/>
        <v>0</v>
      </c>
      <c r="AK275" s="411">
        <f t="shared" si="668"/>
        <v>0</v>
      </c>
      <c r="AL275" s="411">
        <f t="shared" si="668"/>
        <v>0</v>
      </c>
      <c r="AM275" s="306"/>
    </row>
    <row r="276" spans="1:39"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outlineLevel="1">
      <c r="A277" s="519">
        <v>18</v>
      </c>
      <c r="B277" s="517" t="s">
        <v>109</v>
      </c>
      <c r="C277" s="291" t="s">
        <v>25</v>
      </c>
      <c r="D277" s="295"/>
      <c r="E277" s="295"/>
      <c r="F277" s="295"/>
      <c r="G277" s="295"/>
      <c r="H277" s="295"/>
      <c r="I277" s="295"/>
      <c r="J277" s="295"/>
      <c r="K277" s="295"/>
      <c r="L277" s="295"/>
      <c r="M277" s="295"/>
      <c r="N277" s="295">
        <v>12</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outlineLevel="1">
      <c r="B278" s="294" t="s">
        <v>289</v>
      </c>
      <c r="C278" s="291" t="s">
        <v>163</v>
      </c>
      <c r="D278" s="295"/>
      <c r="E278" s="295"/>
      <c r="F278" s="295"/>
      <c r="G278" s="295"/>
      <c r="H278" s="295"/>
      <c r="I278" s="295"/>
      <c r="J278" s="295"/>
      <c r="K278" s="295"/>
      <c r="L278" s="295"/>
      <c r="M278" s="295"/>
      <c r="N278" s="295">
        <f>N277</f>
        <v>12</v>
      </c>
      <c r="O278" s="295"/>
      <c r="P278" s="295"/>
      <c r="Q278" s="295"/>
      <c r="R278" s="295"/>
      <c r="S278" s="295"/>
      <c r="T278" s="295"/>
      <c r="U278" s="295"/>
      <c r="V278" s="295"/>
      <c r="W278" s="295"/>
      <c r="X278" s="295"/>
      <c r="Y278" s="411">
        <f>Y277</f>
        <v>0</v>
      </c>
      <c r="Z278" s="411">
        <f t="shared" ref="Z278:AL278" si="669">Z277</f>
        <v>0</v>
      </c>
      <c r="AA278" s="411">
        <f t="shared" si="669"/>
        <v>0</v>
      </c>
      <c r="AB278" s="411">
        <f t="shared" si="669"/>
        <v>0</v>
      </c>
      <c r="AC278" s="411">
        <f t="shared" si="669"/>
        <v>0</v>
      </c>
      <c r="AD278" s="411">
        <f t="shared" si="669"/>
        <v>0</v>
      </c>
      <c r="AE278" s="411">
        <f t="shared" si="669"/>
        <v>0</v>
      </c>
      <c r="AF278" s="411">
        <f t="shared" si="669"/>
        <v>0</v>
      </c>
      <c r="AG278" s="411">
        <f t="shared" si="669"/>
        <v>0</v>
      </c>
      <c r="AH278" s="411">
        <f t="shared" si="669"/>
        <v>0</v>
      </c>
      <c r="AI278" s="411">
        <f t="shared" si="669"/>
        <v>0</v>
      </c>
      <c r="AJ278" s="411">
        <f t="shared" si="669"/>
        <v>0</v>
      </c>
      <c r="AK278" s="411">
        <f t="shared" si="669"/>
        <v>0</v>
      </c>
      <c r="AL278" s="411">
        <f t="shared" si="669"/>
        <v>0</v>
      </c>
      <c r="AM278" s="306"/>
    </row>
    <row r="279" spans="1:39"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outlineLevel="1">
      <c r="A280" s="519">
        <v>19</v>
      </c>
      <c r="B280" s="517" t="s">
        <v>111</v>
      </c>
      <c r="C280" s="291" t="s">
        <v>25</v>
      </c>
      <c r="D280" s="295"/>
      <c r="E280" s="295"/>
      <c r="F280" s="295"/>
      <c r="G280" s="295"/>
      <c r="H280" s="295"/>
      <c r="I280" s="295"/>
      <c r="J280" s="295"/>
      <c r="K280" s="295"/>
      <c r="L280" s="295"/>
      <c r="M280" s="295"/>
      <c r="N280" s="295">
        <v>12</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outlineLevel="1">
      <c r="B281" s="294" t="s">
        <v>289</v>
      </c>
      <c r="C281" s="291" t="s">
        <v>163</v>
      </c>
      <c r="D281" s="295"/>
      <c r="E281" s="295"/>
      <c r="F281" s="295"/>
      <c r="G281" s="295"/>
      <c r="H281" s="295"/>
      <c r="I281" s="295"/>
      <c r="J281" s="295"/>
      <c r="K281" s="295"/>
      <c r="L281" s="295"/>
      <c r="M281" s="295"/>
      <c r="N281" s="295">
        <f>N280</f>
        <v>12</v>
      </c>
      <c r="O281" s="295"/>
      <c r="P281" s="295"/>
      <c r="Q281" s="295"/>
      <c r="R281" s="295"/>
      <c r="S281" s="295"/>
      <c r="T281" s="295"/>
      <c r="U281" s="295"/>
      <c r="V281" s="295"/>
      <c r="W281" s="295"/>
      <c r="X281" s="295"/>
      <c r="Y281" s="411">
        <f>Y280</f>
        <v>0</v>
      </c>
      <c r="Z281" s="411">
        <f t="shared" ref="Z281:AL281" si="670">Z280</f>
        <v>0</v>
      </c>
      <c r="AA281" s="411">
        <f t="shared" si="670"/>
        <v>0</v>
      </c>
      <c r="AB281" s="411">
        <f t="shared" si="670"/>
        <v>0</v>
      </c>
      <c r="AC281" s="411">
        <f t="shared" si="670"/>
        <v>0</v>
      </c>
      <c r="AD281" s="411">
        <f t="shared" si="670"/>
        <v>0</v>
      </c>
      <c r="AE281" s="411">
        <f t="shared" si="670"/>
        <v>0</v>
      </c>
      <c r="AF281" s="411">
        <f t="shared" si="670"/>
        <v>0</v>
      </c>
      <c r="AG281" s="411">
        <f t="shared" si="670"/>
        <v>0</v>
      </c>
      <c r="AH281" s="411">
        <f t="shared" si="670"/>
        <v>0</v>
      </c>
      <c r="AI281" s="411">
        <f t="shared" si="670"/>
        <v>0</v>
      </c>
      <c r="AJ281" s="411">
        <f t="shared" si="670"/>
        <v>0</v>
      </c>
      <c r="AK281" s="411">
        <f t="shared" si="670"/>
        <v>0</v>
      </c>
      <c r="AL281" s="411">
        <f t="shared" si="670"/>
        <v>0</v>
      </c>
      <c r="AM281" s="297"/>
    </row>
    <row r="282" spans="1:39"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outlineLevel="1">
      <c r="A283" s="519">
        <v>20</v>
      </c>
      <c r="B283" s="517" t="s">
        <v>110</v>
      </c>
      <c r="C283" s="291" t="s">
        <v>25</v>
      </c>
      <c r="D283" s="295"/>
      <c r="E283" s="295"/>
      <c r="F283" s="295"/>
      <c r="G283" s="295"/>
      <c r="H283" s="295"/>
      <c r="I283" s="295"/>
      <c r="J283" s="295"/>
      <c r="K283" s="295"/>
      <c r="L283" s="295"/>
      <c r="M283" s="295"/>
      <c r="N283" s="295">
        <v>12</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outlineLevel="1">
      <c r="B284" s="294" t="s">
        <v>289</v>
      </c>
      <c r="C284" s="291" t="s">
        <v>163</v>
      </c>
      <c r="D284" s="295"/>
      <c r="E284" s="295"/>
      <c r="F284" s="295"/>
      <c r="G284" s="295"/>
      <c r="H284" s="295"/>
      <c r="I284" s="295"/>
      <c r="J284" s="295"/>
      <c r="K284" s="295"/>
      <c r="L284" s="295"/>
      <c r="M284" s="295"/>
      <c r="N284" s="295">
        <f>N283</f>
        <v>12</v>
      </c>
      <c r="O284" s="295"/>
      <c r="P284" s="295"/>
      <c r="Q284" s="295"/>
      <c r="R284" s="295"/>
      <c r="S284" s="295"/>
      <c r="T284" s="295"/>
      <c r="U284" s="295"/>
      <c r="V284" s="295"/>
      <c r="W284" s="295"/>
      <c r="X284" s="295"/>
      <c r="Y284" s="411">
        <f t="shared" ref="Y284:AL284" si="671">Y283</f>
        <v>0</v>
      </c>
      <c r="Z284" s="411">
        <f t="shared" si="671"/>
        <v>0</v>
      </c>
      <c r="AA284" s="411">
        <f t="shared" si="671"/>
        <v>0</v>
      </c>
      <c r="AB284" s="411">
        <f t="shared" si="671"/>
        <v>0</v>
      </c>
      <c r="AC284" s="411">
        <f t="shared" si="671"/>
        <v>0</v>
      </c>
      <c r="AD284" s="411">
        <f t="shared" si="671"/>
        <v>0</v>
      </c>
      <c r="AE284" s="411">
        <f t="shared" si="671"/>
        <v>0</v>
      </c>
      <c r="AF284" s="411">
        <f t="shared" si="671"/>
        <v>0</v>
      </c>
      <c r="AG284" s="411">
        <f t="shared" si="671"/>
        <v>0</v>
      </c>
      <c r="AH284" s="411">
        <f t="shared" si="671"/>
        <v>0</v>
      </c>
      <c r="AI284" s="411">
        <f t="shared" si="671"/>
        <v>0</v>
      </c>
      <c r="AJ284" s="411">
        <f t="shared" si="671"/>
        <v>0</v>
      </c>
      <c r="AK284" s="411">
        <f t="shared" si="671"/>
        <v>0</v>
      </c>
      <c r="AL284" s="411">
        <f t="shared" si="671"/>
        <v>0</v>
      </c>
      <c r="AM284" s="306"/>
    </row>
    <row r="285" spans="1:39" ht="15.75"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75" outlineLevel="1">
      <c r="B286" s="515" t="s">
        <v>503</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75" outlineLevel="1">
      <c r="B287" s="288" t="s">
        <v>499</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outlineLevel="1">
      <c r="A288" s="519">
        <v>21</v>
      </c>
      <c r="B288" s="517" t="s">
        <v>113</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c r="Z288" s="410"/>
      <c r="AA288" s="410"/>
      <c r="AB288" s="410"/>
      <c r="AC288" s="410"/>
      <c r="AD288" s="410"/>
      <c r="AE288" s="410"/>
      <c r="AF288" s="410"/>
      <c r="AG288" s="410"/>
      <c r="AH288" s="410"/>
      <c r="AI288" s="410"/>
      <c r="AJ288" s="410"/>
      <c r="AK288" s="410"/>
      <c r="AL288" s="410"/>
      <c r="AM288" s="296">
        <f>SUM(Y288:AL288)</f>
        <v>0</v>
      </c>
    </row>
    <row r="289" spans="1:39" outlineLevel="1">
      <c r="B289" s="294" t="s">
        <v>289</v>
      </c>
      <c r="C289" s="291" t="s">
        <v>163</v>
      </c>
      <c r="D289" s="295"/>
      <c r="E289" s="295"/>
      <c r="F289" s="295"/>
      <c r="G289" s="295"/>
      <c r="H289" s="295"/>
      <c r="I289" s="295"/>
      <c r="J289" s="295"/>
      <c r="K289" s="295"/>
      <c r="L289" s="295"/>
      <c r="M289" s="295"/>
      <c r="N289" s="291"/>
      <c r="O289" s="295"/>
      <c r="P289" s="295"/>
      <c r="Q289" s="295"/>
      <c r="R289" s="295"/>
      <c r="S289" s="295"/>
      <c r="T289" s="295"/>
      <c r="U289" s="295"/>
      <c r="V289" s="295"/>
      <c r="W289" s="295"/>
      <c r="X289" s="295"/>
      <c r="Y289" s="411">
        <f>Y288</f>
        <v>0</v>
      </c>
      <c r="Z289" s="411">
        <f t="shared" ref="Z289" si="672">Z288</f>
        <v>0</v>
      </c>
      <c r="AA289" s="411">
        <f t="shared" ref="AA289" si="673">AA288</f>
        <v>0</v>
      </c>
      <c r="AB289" s="411">
        <f t="shared" ref="AB289" si="674">AB288</f>
        <v>0</v>
      </c>
      <c r="AC289" s="411">
        <f t="shared" ref="AC289" si="675">AC288</f>
        <v>0</v>
      </c>
      <c r="AD289" s="411">
        <f t="shared" ref="AD289" si="676">AD288</f>
        <v>0</v>
      </c>
      <c r="AE289" s="411">
        <f t="shared" ref="AE289" si="677">AE288</f>
        <v>0</v>
      </c>
      <c r="AF289" s="411">
        <f t="shared" ref="AF289" si="678">AF288</f>
        <v>0</v>
      </c>
      <c r="AG289" s="411">
        <f t="shared" ref="AG289" si="679">AG288</f>
        <v>0</v>
      </c>
      <c r="AH289" s="411">
        <f t="shared" ref="AH289" si="680">AH288</f>
        <v>0</v>
      </c>
      <c r="AI289" s="411">
        <f t="shared" ref="AI289" si="681">AI288</f>
        <v>0</v>
      </c>
      <c r="AJ289" s="411">
        <f t="shared" ref="AJ289" si="682">AJ288</f>
        <v>0</v>
      </c>
      <c r="AK289" s="411">
        <f t="shared" ref="AK289" si="683">AK288</f>
        <v>0</v>
      </c>
      <c r="AL289" s="411">
        <f t="shared" ref="AL289" si="684">AL288</f>
        <v>0</v>
      </c>
      <c r="AM289" s="306"/>
    </row>
    <row r="290" spans="1:39"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19">
        <v>22</v>
      </c>
      <c r="B291" s="517" t="s">
        <v>114</v>
      </c>
      <c r="C291" s="291" t="s">
        <v>25</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0"/>
      <c r="Z291" s="410"/>
      <c r="AA291" s="410"/>
      <c r="AB291" s="410"/>
      <c r="AC291" s="410"/>
      <c r="AD291" s="410"/>
      <c r="AE291" s="410"/>
      <c r="AF291" s="410"/>
      <c r="AG291" s="410"/>
      <c r="AH291" s="410"/>
      <c r="AI291" s="410"/>
      <c r="AJ291" s="410"/>
      <c r="AK291" s="410"/>
      <c r="AL291" s="410"/>
      <c r="AM291" s="296">
        <f>SUM(Y291:AL291)</f>
        <v>0</v>
      </c>
    </row>
    <row r="292" spans="1:39" outlineLevel="1">
      <c r="B292" s="294" t="s">
        <v>289</v>
      </c>
      <c r="C292" s="291" t="s">
        <v>163</v>
      </c>
      <c r="D292" s="295"/>
      <c r="E292" s="295"/>
      <c r="F292" s="295"/>
      <c r="G292" s="295"/>
      <c r="H292" s="295"/>
      <c r="I292" s="295"/>
      <c r="J292" s="295"/>
      <c r="K292" s="295"/>
      <c r="L292" s="295"/>
      <c r="M292" s="295"/>
      <c r="N292" s="291"/>
      <c r="O292" s="295"/>
      <c r="P292" s="295"/>
      <c r="Q292" s="295"/>
      <c r="R292" s="295"/>
      <c r="S292" s="295"/>
      <c r="T292" s="295"/>
      <c r="U292" s="295"/>
      <c r="V292" s="295"/>
      <c r="W292" s="295"/>
      <c r="X292" s="295"/>
      <c r="Y292" s="411">
        <f>Y291</f>
        <v>0</v>
      </c>
      <c r="Z292" s="411">
        <f t="shared" ref="Z292" si="685">Z291</f>
        <v>0</v>
      </c>
      <c r="AA292" s="411">
        <f t="shared" ref="AA292" si="686">AA291</f>
        <v>0</v>
      </c>
      <c r="AB292" s="411">
        <f t="shared" ref="AB292" si="687">AB291</f>
        <v>0</v>
      </c>
      <c r="AC292" s="411">
        <f t="shared" ref="AC292" si="688">AC291</f>
        <v>0</v>
      </c>
      <c r="AD292" s="411">
        <f t="shared" ref="AD292" si="689">AD291</f>
        <v>0</v>
      </c>
      <c r="AE292" s="411">
        <f t="shared" ref="AE292" si="690">AE291</f>
        <v>0</v>
      </c>
      <c r="AF292" s="411">
        <f t="shared" ref="AF292" si="691">AF291</f>
        <v>0</v>
      </c>
      <c r="AG292" s="411">
        <f t="shared" ref="AG292" si="692">AG291</f>
        <v>0</v>
      </c>
      <c r="AH292" s="411">
        <f t="shared" ref="AH292" si="693">AH291</f>
        <v>0</v>
      </c>
      <c r="AI292" s="411">
        <f t="shared" ref="AI292" si="694">AI291</f>
        <v>0</v>
      </c>
      <c r="AJ292" s="411">
        <f t="shared" ref="AJ292" si="695">AJ291</f>
        <v>0</v>
      </c>
      <c r="AK292" s="411">
        <f t="shared" ref="AK292" si="696">AK291</f>
        <v>0</v>
      </c>
      <c r="AL292" s="411">
        <f t="shared" ref="AL292" si="697">AL291</f>
        <v>0</v>
      </c>
      <c r="AM292" s="306"/>
    </row>
    <row r="293" spans="1:39"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30" outlineLevel="1">
      <c r="A294" s="519">
        <v>23</v>
      </c>
      <c r="B294" s="517" t="s">
        <v>115</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outlineLevel="1">
      <c r="B295" s="294" t="s">
        <v>289</v>
      </c>
      <c r="C295" s="291" t="s">
        <v>163</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f>Y294</f>
        <v>0</v>
      </c>
      <c r="Z295" s="411">
        <f t="shared" ref="Z295" si="698">Z294</f>
        <v>0</v>
      </c>
      <c r="AA295" s="411">
        <f t="shared" ref="AA295" si="699">AA294</f>
        <v>0</v>
      </c>
      <c r="AB295" s="411">
        <f t="shared" ref="AB295" si="700">AB294</f>
        <v>0</v>
      </c>
      <c r="AC295" s="411">
        <f t="shared" ref="AC295" si="701">AC294</f>
        <v>0</v>
      </c>
      <c r="AD295" s="411">
        <f t="shared" ref="AD295" si="702">AD294</f>
        <v>0</v>
      </c>
      <c r="AE295" s="411">
        <f t="shared" ref="AE295" si="703">AE294</f>
        <v>0</v>
      </c>
      <c r="AF295" s="411">
        <f t="shared" ref="AF295" si="704">AF294</f>
        <v>0</v>
      </c>
      <c r="AG295" s="411">
        <f t="shared" ref="AG295" si="705">AG294</f>
        <v>0</v>
      </c>
      <c r="AH295" s="411">
        <f t="shared" ref="AH295" si="706">AH294</f>
        <v>0</v>
      </c>
      <c r="AI295" s="411">
        <f t="shared" ref="AI295" si="707">AI294</f>
        <v>0</v>
      </c>
      <c r="AJ295" s="411">
        <f t="shared" ref="AJ295" si="708">AJ294</f>
        <v>0</v>
      </c>
      <c r="AK295" s="411">
        <f t="shared" ref="AK295" si="709">AK294</f>
        <v>0</v>
      </c>
      <c r="AL295" s="411">
        <f t="shared" ref="AL295" si="710">AL294</f>
        <v>0</v>
      </c>
      <c r="AM295" s="306"/>
    </row>
    <row r="296" spans="1:39"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30" outlineLevel="1">
      <c r="A297" s="519">
        <v>24</v>
      </c>
      <c r="B297" s="517" t="s">
        <v>116</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outlineLevel="1">
      <c r="B298" s="294" t="s">
        <v>289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 t="shared" ref="Z298" si="711">Z297</f>
        <v>0</v>
      </c>
      <c r="AA298" s="411">
        <f t="shared" ref="AA298" si="712">AA297</f>
        <v>0</v>
      </c>
      <c r="AB298" s="411">
        <f t="shared" ref="AB298" si="713">AB297</f>
        <v>0</v>
      </c>
      <c r="AC298" s="411">
        <f t="shared" ref="AC298" si="714">AC297</f>
        <v>0</v>
      </c>
      <c r="AD298" s="411">
        <f t="shared" ref="AD298" si="715">AD297</f>
        <v>0</v>
      </c>
      <c r="AE298" s="411">
        <f t="shared" ref="AE298" si="716">AE297</f>
        <v>0</v>
      </c>
      <c r="AF298" s="411">
        <f t="shared" ref="AF298" si="717">AF297</f>
        <v>0</v>
      </c>
      <c r="AG298" s="411">
        <f t="shared" ref="AG298" si="718">AG297</f>
        <v>0</v>
      </c>
      <c r="AH298" s="411">
        <f t="shared" ref="AH298" si="719">AH297</f>
        <v>0</v>
      </c>
      <c r="AI298" s="411">
        <f t="shared" ref="AI298" si="720">AI297</f>
        <v>0</v>
      </c>
      <c r="AJ298" s="411">
        <f t="shared" ref="AJ298" si="721">AJ297</f>
        <v>0</v>
      </c>
      <c r="AK298" s="411">
        <f t="shared" ref="AK298" si="722">AK297</f>
        <v>0</v>
      </c>
      <c r="AL298" s="411">
        <f t="shared" ref="AL298" si="723">AL297</f>
        <v>0</v>
      </c>
      <c r="AM298" s="306"/>
    </row>
    <row r="299" spans="1:39"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75" outlineLevel="1">
      <c r="B300" s="288" t="s">
        <v>500</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outlineLevel="1">
      <c r="A301" s="519">
        <v>25</v>
      </c>
      <c r="B301" s="517" t="s">
        <v>117</v>
      </c>
      <c r="C301" s="291" t="s">
        <v>25</v>
      </c>
      <c r="D301" s="295"/>
      <c r="E301" s="295"/>
      <c r="F301" s="295"/>
      <c r="G301" s="295"/>
      <c r="H301" s="295"/>
      <c r="I301" s="295"/>
      <c r="J301" s="295"/>
      <c r="K301" s="295"/>
      <c r="L301" s="295"/>
      <c r="M301" s="295"/>
      <c r="N301" s="295">
        <v>12</v>
      </c>
      <c r="O301" s="295"/>
      <c r="P301" s="295"/>
      <c r="Q301" s="295"/>
      <c r="R301" s="295"/>
      <c r="S301" s="295"/>
      <c r="T301" s="295"/>
      <c r="U301" s="295"/>
      <c r="V301" s="295"/>
      <c r="W301" s="295"/>
      <c r="X301" s="295"/>
      <c r="Y301" s="426"/>
      <c r="Z301" s="410"/>
      <c r="AA301" s="410"/>
      <c r="AB301" s="410"/>
      <c r="AC301" s="410"/>
      <c r="AD301" s="410"/>
      <c r="AE301" s="410"/>
      <c r="AF301" s="410"/>
      <c r="AG301" s="415"/>
      <c r="AH301" s="415"/>
      <c r="AI301" s="415"/>
      <c r="AJ301" s="415"/>
      <c r="AK301" s="415"/>
      <c r="AL301" s="415"/>
      <c r="AM301" s="296">
        <f>SUM(Y301:AL301)</f>
        <v>0</v>
      </c>
    </row>
    <row r="302" spans="1:39" outlineLevel="1">
      <c r="B302" s="294" t="s">
        <v>289</v>
      </c>
      <c r="C302" s="291" t="s">
        <v>163</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f>Y301</f>
        <v>0</v>
      </c>
      <c r="Z302" s="411">
        <f t="shared" ref="Z302" si="724">Z301</f>
        <v>0</v>
      </c>
      <c r="AA302" s="411">
        <f t="shared" ref="AA302" si="725">AA301</f>
        <v>0</v>
      </c>
      <c r="AB302" s="411">
        <f t="shared" ref="AB302" si="726">AB301</f>
        <v>0</v>
      </c>
      <c r="AC302" s="411">
        <f t="shared" ref="AC302" si="727">AC301</f>
        <v>0</v>
      </c>
      <c r="AD302" s="411">
        <f t="shared" ref="AD302" si="728">AD301</f>
        <v>0</v>
      </c>
      <c r="AE302" s="411">
        <f t="shared" ref="AE302" si="729">AE301</f>
        <v>0</v>
      </c>
      <c r="AF302" s="411">
        <f t="shared" ref="AF302" si="730">AF301</f>
        <v>0</v>
      </c>
      <c r="AG302" s="411">
        <f t="shared" ref="AG302" si="731">AG301</f>
        <v>0</v>
      </c>
      <c r="AH302" s="411">
        <f t="shared" ref="AH302" si="732">AH301</f>
        <v>0</v>
      </c>
      <c r="AI302" s="411">
        <f t="shared" ref="AI302" si="733">AI301</f>
        <v>0</v>
      </c>
      <c r="AJ302" s="411">
        <f t="shared" ref="AJ302" si="734">AJ301</f>
        <v>0</v>
      </c>
      <c r="AK302" s="411">
        <f t="shared" ref="AK302" si="735">AK301</f>
        <v>0</v>
      </c>
      <c r="AL302" s="411">
        <f t="shared" ref="AL302" si="736">AL301</f>
        <v>0</v>
      </c>
      <c r="AM302" s="306"/>
    </row>
    <row r="303" spans="1:39"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outlineLevel="1">
      <c r="A304" s="519">
        <v>26</v>
      </c>
      <c r="B304" s="517" t="s">
        <v>118</v>
      </c>
      <c r="C304" s="291" t="s">
        <v>25</v>
      </c>
      <c r="D304" s="295"/>
      <c r="E304" s="295"/>
      <c r="F304" s="295"/>
      <c r="G304" s="295"/>
      <c r="H304" s="295"/>
      <c r="I304" s="295"/>
      <c r="J304" s="295"/>
      <c r="K304" s="295"/>
      <c r="L304" s="295"/>
      <c r="M304" s="295"/>
      <c r="N304" s="295">
        <v>12</v>
      </c>
      <c r="O304" s="295"/>
      <c r="P304" s="295"/>
      <c r="Q304" s="295"/>
      <c r="R304" s="295"/>
      <c r="S304" s="295"/>
      <c r="T304" s="295"/>
      <c r="U304" s="295"/>
      <c r="V304" s="295"/>
      <c r="W304" s="295"/>
      <c r="X304" s="295"/>
      <c r="Y304" s="426"/>
      <c r="Z304" s="410"/>
      <c r="AA304" s="410"/>
      <c r="AB304" s="410"/>
      <c r="AC304" s="410"/>
      <c r="AD304" s="410"/>
      <c r="AE304" s="410"/>
      <c r="AF304" s="410"/>
      <c r="AG304" s="415"/>
      <c r="AH304" s="415"/>
      <c r="AI304" s="415"/>
      <c r="AJ304" s="415"/>
      <c r="AK304" s="415"/>
      <c r="AL304" s="415"/>
      <c r="AM304" s="296">
        <f>SUM(Y304:AL304)</f>
        <v>0</v>
      </c>
    </row>
    <row r="305" spans="1:39" outlineLevel="1">
      <c r="B305" s="294" t="s">
        <v>289</v>
      </c>
      <c r="C305" s="291" t="s">
        <v>163</v>
      </c>
      <c r="D305" s="295"/>
      <c r="E305" s="295"/>
      <c r="F305" s="295"/>
      <c r="G305" s="295"/>
      <c r="H305" s="295"/>
      <c r="I305" s="295"/>
      <c r="J305" s="295"/>
      <c r="K305" s="295"/>
      <c r="L305" s="295"/>
      <c r="M305" s="295"/>
      <c r="N305" s="295">
        <f>N304</f>
        <v>12</v>
      </c>
      <c r="O305" s="295"/>
      <c r="P305" s="295"/>
      <c r="Q305" s="295"/>
      <c r="R305" s="295"/>
      <c r="S305" s="295"/>
      <c r="T305" s="295"/>
      <c r="U305" s="295"/>
      <c r="V305" s="295"/>
      <c r="W305" s="295"/>
      <c r="X305" s="295"/>
      <c r="Y305" s="411">
        <f>Y304</f>
        <v>0</v>
      </c>
      <c r="Z305" s="411">
        <f t="shared" ref="Z305" si="737">Z304</f>
        <v>0</v>
      </c>
      <c r="AA305" s="411">
        <f t="shared" ref="AA305" si="738">AA304</f>
        <v>0</v>
      </c>
      <c r="AB305" s="411">
        <f t="shared" ref="AB305" si="739">AB304</f>
        <v>0</v>
      </c>
      <c r="AC305" s="411">
        <f t="shared" ref="AC305" si="740">AC304</f>
        <v>0</v>
      </c>
      <c r="AD305" s="411">
        <f t="shared" ref="AD305" si="741">AD304</f>
        <v>0</v>
      </c>
      <c r="AE305" s="411">
        <f t="shared" ref="AE305" si="742">AE304</f>
        <v>0</v>
      </c>
      <c r="AF305" s="411">
        <f t="shared" ref="AF305" si="743">AF304</f>
        <v>0</v>
      </c>
      <c r="AG305" s="411">
        <f t="shared" ref="AG305" si="744">AG304</f>
        <v>0</v>
      </c>
      <c r="AH305" s="411">
        <f t="shared" ref="AH305" si="745">AH304</f>
        <v>0</v>
      </c>
      <c r="AI305" s="411">
        <f t="shared" ref="AI305" si="746">AI304</f>
        <v>0</v>
      </c>
      <c r="AJ305" s="411">
        <f t="shared" ref="AJ305" si="747">AJ304</f>
        <v>0</v>
      </c>
      <c r="AK305" s="411">
        <f t="shared" ref="AK305" si="748">AK304</f>
        <v>0</v>
      </c>
      <c r="AL305" s="411">
        <f t="shared" ref="AL305" si="749">AL304</f>
        <v>0</v>
      </c>
      <c r="AM305" s="306"/>
    </row>
    <row r="306" spans="1:39"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19">
        <v>27</v>
      </c>
      <c r="B307" s="517" t="s">
        <v>119</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26"/>
      <c r="Z307" s="410"/>
      <c r="AA307" s="410"/>
      <c r="AB307" s="410"/>
      <c r="AC307" s="410"/>
      <c r="AD307" s="410"/>
      <c r="AE307" s="410"/>
      <c r="AF307" s="410"/>
      <c r="AG307" s="415"/>
      <c r="AH307" s="415"/>
      <c r="AI307" s="415"/>
      <c r="AJ307" s="415"/>
      <c r="AK307" s="415"/>
      <c r="AL307" s="415"/>
      <c r="AM307" s="296">
        <f>SUM(Y307:AL307)</f>
        <v>0</v>
      </c>
    </row>
    <row r="308" spans="1:39" outlineLevel="1">
      <c r="B308" s="294" t="s">
        <v>289</v>
      </c>
      <c r="C308" s="291" t="s">
        <v>163</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 t="shared" ref="Z308" si="750">Z307</f>
        <v>0</v>
      </c>
      <c r="AA308" s="411">
        <f t="shared" ref="AA308" si="751">AA307</f>
        <v>0</v>
      </c>
      <c r="AB308" s="411">
        <f t="shared" ref="AB308" si="752">AB307</f>
        <v>0</v>
      </c>
      <c r="AC308" s="411">
        <f t="shared" ref="AC308" si="753">AC307</f>
        <v>0</v>
      </c>
      <c r="AD308" s="411">
        <f t="shared" ref="AD308" si="754">AD307</f>
        <v>0</v>
      </c>
      <c r="AE308" s="411">
        <f t="shared" ref="AE308" si="755">AE307</f>
        <v>0</v>
      </c>
      <c r="AF308" s="411">
        <f t="shared" ref="AF308" si="756">AF307</f>
        <v>0</v>
      </c>
      <c r="AG308" s="411">
        <f t="shared" ref="AG308" si="757">AG307</f>
        <v>0</v>
      </c>
      <c r="AH308" s="411">
        <f t="shared" ref="AH308" si="758">AH307</f>
        <v>0</v>
      </c>
      <c r="AI308" s="411">
        <f t="shared" ref="AI308" si="759">AI307</f>
        <v>0</v>
      </c>
      <c r="AJ308" s="411">
        <f t="shared" ref="AJ308" si="760">AJ307</f>
        <v>0</v>
      </c>
      <c r="AK308" s="411">
        <f t="shared" ref="AK308" si="761">AK307</f>
        <v>0</v>
      </c>
      <c r="AL308" s="411">
        <f t="shared" ref="AL308" si="762">AL307</f>
        <v>0</v>
      </c>
      <c r="AM308" s="306"/>
    </row>
    <row r="309" spans="1:39"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19">
        <v>28</v>
      </c>
      <c r="B310" s="517" t="s">
        <v>120</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26"/>
      <c r="Z310" s="410"/>
      <c r="AA310" s="410"/>
      <c r="AB310" s="410"/>
      <c r="AC310" s="410"/>
      <c r="AD310" s="410"/>
      <c r="AE310" s="410"/>
      <c r="AF310" s="410"/>
      <c r="AG310" s="415"/>
      <c r="AH310" s="415"/>
      <c r="AI310" s="415"/>
      <c r="AJ310" s="415"/>
      <c r="AK310" s="415"/>
      <c r="AL310" s="415"/>
      <c r="AM310" s="296">
        <f>SUM(Y310:AL310)</f>
        <v>0</v>
      </c>
    </row>
    <row r="311" spans="1:39" outlineLevel="1">
      <c r="B311" s="294" t="s">
        <v>289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 t="shared" ref="Z311" si="763">Z310</f>
        <v>0</v>
      </c>
      <c r="AA311" s="411">
        <f t="shared" ref="AA311" si="764">AA310</f>
        <v>0</v>
      </c>
      <c r="AB311" s="411">
        <f t="shared" ref="AB311" si="765">AB310</f>
        <v>0</v>
      </c>
      <c r="AC311" s="411">
        <f t="shared" ref="AC311" si="766">AC310</f>
        <v>0</v>
      </c>
      <c r="AD311" s="411">
        <f t="shared" ref="AD311" si="767">AD310</f>
        <v>0</v>
      </c>
      <c r="AE311" s="411">
        <f t="shared" ref="AE311" si="768">AE310</f>
        <v>0</v>
      </c>
      <c r="AF311" s="411">
        <f t="shared" ref="AF311" si="769">AF310</f>
        <v>0</v>
      </c>
      <c r="AG311" s="411">
        <f t="shared" ref="AG311" si="770">AG310</f>
        <v>0</v>
      </c>
      <c r="AH311" s="411">
        <f t="shared" ref="AH311" si="771">AH310</f>
        <v>0</v>
      </c>
      <c r="AI311" s="411">
        <f t="shared" ref="AI311" si="772">AI310</f>
        <v>0</v>
      </c>
      <c r="AJ311" s="411">
        <f t="shared" ref="AJ311" si="773">AJ310</f>
        <v>0</v>
      </c>
      <c r="AK311" s="411">
        <f t="shared" ref="AK311" si="774">AK310</f>
        <v>0</v>
      </c>
      <c r="AL311" s="411">
        <f t="shared" ref="AL311" si="775">AL310</f>
        <v>0</v>
      </c>
      <c r="AM311" s="306"/>
    </row>
    <row r="312" spans="1:39"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19">
        <v>29</v>
      </c>
      <c r="B313" s="517" t="s">
        <v>121</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outlineLevel="1">
      <c r="B314" s="294" t="s">
        <v>289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 t="shared" ref="Z314" si="776">Z313</f>
        <v>0</v>
      </c>
      <c r="AA314" s="411">
        <f t="shared" ref="AA314" si="777">AA313</f>
        <v>0</v>
      </c>
      <c r="AB314" s="411">
        <f t="shared" ref="AB314" si="778">AB313</f>
        <v>0</v>
      </c>
      <c r="AC314" s="411">
        <f t="shared" ref="AC314" si="779">AC313</f>
        <v>0</v>
      </c>
      <c r="AD314" s="411">
        <f t="shared" ref="AD314" si="780">AD313</f>
        <v>0</v>
      </c>
      <c r="AE314" s="411">
        <f t="shared" ref="AE314" si="781">AE313</f>
        <v>0</v>
      </c>
      <c r="AF314" s="411">
        <f t="shared" ref="AF314" si="782">AF313</f>
        <v>0</v>
      </c>
      <c r="AG314" s="411">
        <f t="shared" ref="AG314" si="783">AG313</f>
        <v>0</v>
      </c>
      <c r="AH314" s="411">
        <f t="shared" ref="AH314" si="784">AH313</f>
        <v>0</v>
      </c>
      <c r="AI314" s="411">
        <f t="shared" ref="AI314" si="785">AI313</f>
        <v>0</v>
      </c>
      <c r="AJ314" s="411">
        <f t="shared" ref="AJ314" si="786">AJ313</f>
        <v>0</v>
      </c>
      <c r="AK314" s="411">
        <f t="shared" ref="AK314" si="787">AK313</f>
        <v>0</v>
      </c>
      <c r="AL314" s="411">
        <f t="shared" ref="AL314" si="788">AL313</f>
        <v>0</v>
      </c>
      <c r="AM314" s="306"/>
    </row>
    <row r="315" spans="1:39"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19">
        <v>30</v>
      </c>
      <c r="B316" s="517" t="s">
        <v>122</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outlineLevel="1">
      <c r="B317" s="294" t="s">
        <v>289</v>
      </c>
      <c r="C317" s="291" t="s">
        <v>163</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 t="shared" ref="Z317" si="789">Z316</f>
        <v>0</v>
      </c>
      <c r="AA317" s="411">
        <f t="shared" ref="AA317" si="790">AA316</f>
        <v>0</v>
      </c>
      <c r="AB317" s="411">
        <f t="shared" ref="AB317" si="791">AB316</f>
        <v>0</v>
      </c>
      <c r="AC317" s="411">
        <f t="shared" ref="AC317" si="792">AC316</f>
        <v>0</v>
      </c>
      <c r="AD317" s="411">
        <f t="shared" ref="AD317" si="793">AD316</f>
        <v>0</v>
      </c>
      <c r="AE317" s="411">
        <f t="shared" ref="AE317" si="794">AE316</f>
        <v>0</v>
      </c>
      <c r="AF317" s="411">
        <f t="shared" ref="AF317" si="795">AF316</f>
        <v>0</v>
      </c>
      <c r="AG317" s="411">
        <f t="shared" ref="AG317" si="796">AG316</f>
        <v>0</v>
      </c>
      <c r="AH317" s="411">
        <f t="shared" ref="AH317" si="797">AH316</f>
        <v>0</v>
      </c>
      <c r="AI317" s="411">
        <f t="shared" ref="AI317" si="798">AI316</f>
        <v>0</v>
      </c>
      <c r="AJ317" s="411">
        <f t="shared" ref="AJ317" si="799">AJ316</f>
        <v>0</v>
      </c>
      <c r="AK317" s="411">
        <f t="shared" ref="AK317" si="800">AK316</f>
        <v>0</v>
      </c>
      <c r="AL317" s="411">
        <f t="shared" ref="AL317" si="801">AL316</f>
        <v>0</v>
      </c>
      <c r="AM317" s="306"/>
    </row>
    <row r="318" spans="1:39"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19">
        <v>31</v>
      </c>
      <c r="B319" s="517" t="s">
        <v>123</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outlineLevel="1">
      <c r="B320" s="294" t="s">
        <v>289</v>
      </c>
      <c r="C320" s="291" t="s">
        <v>163</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 t="shared" ref="Z320" si="802">Z319</f>
        <v>0</v>
      </c>
      <c r="AA320" s="411">
        <f t="shared" ref="AA320" si="803">AA319</f>
        <v>0</v>
      </c>
      <c r="AB320" s="411">
        <f t="shared" ref="AB320" si="804">AB319</f>
        <v>0</v>
      </c>
      <c r="AC320" s="411">
        <f t="shared" ref="AC320" si="805">AC319</f>
        <v>0</v>
      </c>
      <c r="AD320" s="411">
        <f t="shared" ref="AD320" si="806">AD319</f>
        <v>0</v>
      </c>
      <c r="AE320" s="411">
        <f t="shared" ref="AE320" si="807">AE319</f>
        <v>0</v>
      </c>
      <c r="AF320" s="411">
        <f t="shared" ref="AF320" si="808">AF319</f>
        <v>0</v>
      </c>
      <c r="AG320" s="411">
        <f t="shared" ref="AG320" si="809">AG319</f>
        <v>0</v>
      </c>
      <c r="AH320" s="411">
        <f t="shared" ref="AH320" si="810">AH319</f>
        <v>0</v>
      </c>
      <c r="AI320" s="411">
        <f t="shared" ref="AI320" si="811">AI319</f>
        <v>0</v>
      </c>
      <c r="AJ320" s="411">
        <f t="shared" ref="AJ320" si="812">AJ319</f>
        <v>0</v>
      </c>
      <c r="AK320" s="411">
        <f t="shared" ref="AK320" si="813">AK319</f>
        <v>0</v>
      </c>
      <c r="AL320" s="411">
        <f t="shared" ref="AL320" si="814">AL319</f>
        <v>0</v>
      </c>
      <c r="AM320" s="306"/>
    </row>
    <row r="321" spans="1:39" outlineLevel="1">
      <c r="B321" s="517"/>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30" outlineLevel="1">
      <c r="A322" s="519">
        <v>32</v>
      </c>
      <c r="B322" s="517" t="s">
        <v>124</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c r="AC322" s="410"/>
      <c r="AD322" s="410"/>
      <c r="AE322" s="410"/>
      <c r="AF322" s="410"/>
      <c r="AG322" s="415"/>
      <c r="AH322" s="415"/>
      <c r="AI322" s="415"/>
      <c r="AJ322" s="415"/>
      <c r="AK322" s="415"/>
      <c r="AL322" s="415"/>
      <c r="AM322" s="296">
        <f>SUM(Y322:AL322)</f>
        <v>0</v>
      </c>
    </row>
    <row r="323" spans="1:39" outlineLevel="1">
      <c r="B323" s="294" t="s">
        <v>289</v>
      </c>
      <c r="C323" s="291" t="s">
        <v>163</v>
      </c>
      <c r="D323" s="295"/>
      <c r="E323" s="295"/>
      <c r="F323" s="295"/>
      <c r="G323" s="295"/>
      <c r="H323" s="295"/>
      <c r="I323" s="295"/>
      <c r="J323" s="295"/>
      <c r="K323" s="295"/>
      <c r="L323" s="295"/>
      <c r="M323" s="295"/>
      <c r="N323" s="295">
        <f>N322</f>
        <v>12</v>
      </c>
      <c r="O323" s="295"/>
      <c r="P323" s="295"/>
      <c r="Q323" s="295"/>
      <c r="R323" s="295"/>
      <c r="S323" s="295"/>
      <c r="T323" s="295"/>
      <c r="U323" s="295"/>
      <c r="V323" s="295"/>
      <c r="W323" s="295"/>
      <c r="X323" s="295"/>
      <c r="Y323" s="411">
        <f>Y322</f>
        <v>0</v>
      </c>
      <c r="Z323" s="411">
        <f t="shared" ref="Z323" si="815">Z322</f>
        <v>0</v>
      </c>
      <c r="AA323" s="411">
        <f t="shared" ref="AA323" si="816">AA322</f>
        <v>0</v>
      </c>
      <c r="AB323" s="411">
        <f t="shared" ref="AB323" si="817">AB322</f>
        <v>0</v>
      </c>
      <c r="AC323" s="411">
        <f t="shared" ref="AC323" si="818">AC322</f>
        <v>0</v>
      </c>
      <c r="AD323" s="411">
        <f t="shared" ref="AD323" si="819">AD322</f>
        <v>0</v>
      </c>
      <c r="AE323" s="411">
        <f t="shared" ref="AE323" si="820">AE322</f>
        <v>0</v>
      </c>
      <c r="AF323" s="411">
        <f t="shared" ref="AF323" si="821">AF322</f>
        <v>0</v>
      </c>
      <c r="AG323" s="411">
        <f t="shared" ref="AG323" si="822">AG322</f>
        <v>0</v>
      </c>
      <c r="AH323" s="411">
        <f t="shared" ref="AH323" si="823">AH322</f>
        <v>0</v>
      </c>
      <c r="AI323" s="411">
        <f t="shared" ref="AI323" si="824">AI322</f>
        <v>0</v>
      </c>
      <c r="AJ323" s="411">
        <f t="shared" ref="AJ323" si="825">AJ322</f>
        <v>0</v>
      </c>
      <c r="AK323" s="411">
        <f t="shared" ref="AK323" si="826">AK322</f>
        <v>0</v>
      </c>
      <c r="AL323" s="411">
        <f t="shared" ref="AL323" si="827">AL322</f>
        <v>0</v>
      </c>
      <c r="AM323" s="306"/>
    </row>
    <row r="324" spans="1:39" outlineLevel="1">
      <c r="B324" s="517"/>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75" outlineLevel="1">
      <c r="B325" s="288" t="s">
        <v>501</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outlineLevel="1">
      <c r="A326" s="519">
        <v>33</v>
      </c>
      <c r="B326" s="517" t="s">
        <v>125</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outlineLevel="1">
      <c r="B327" s="294" t="s">
        <v>289</v>
      </c>
      <c r="C327" s="291" t="s">
        <v>163</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f>Y326</f>
        <v>0</v>
      </c>
      <c r="Z327" s="411">
        <f t="shared" ref="Z327" si="828">Z326</f>
        <v>0</v>
      </c>
      <c r="AA327" s="411">
        <f t="shared" ref="AA327" si="829">AA326</f>
        <v>0</v>
      </c>
      <c r="AB327" s="411">
        <f t="shared" ref="AB327" si="830">AB326</f>
        <v>0</v>
      </c>
      <c r="AC327" s="411">
        <f t="shared" ref="AC327" si="831">AC326</f>
        <v>0</v>
      </c>
      <c r="AD327" s="411">
        <f t="shared" ref="AD327" si="832">AD326</f>
        <v>0</v>
      </c>
      <c r="AE327" s="411">
        <f t="shared" ref="AE327" si="833">AE326</f>
        <v>0</v>
      </c>
      <c r="AF327" s="411">
        <f t="shared" ref="AF327" si="834">AF326</f>
        <v>0</v>
      </c>
      <c r="AG327" s="411">
        <f t="shared" ref="AG327" si="835">AG326</f>
        <v>0</v>
      </c>
      <c r="AH327" s="411">
        <f t="shared" ref="AH327" si="836">AH326</f>
        <v>0</v>
      </c>
      <c r="AI327" s="411">
        <f t="shared" ref="AI327" si="837">AI326</f>
        <v>0</v>
      </c>
      <c r="AJ327" s="411">
        <f t="shared" ref="AJ327" si="838">AJ326</f>
        <v>0</v>
      </c>
      <c r="AK327" s="411">
        <f t="shared" ref="AK327" si="839">AK326</f>
        <v>0</v>
      </c>
      <c r="AL327" s="411">
        <f t="shared" ref="AL327" si="840">AL326</f>
        <v>0</v>
      </c>
      <c r="AM327" s="306"/>
    </row>
    <row r="328" spans="1:39" outlineLevel="1">
      <c r="B328" s="517"/>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outlineLevel="1">
      <c r="A329" s="519">
        <v>34</v>
      </c>
      <c r="B329" s="517" t="s">
        <v>126</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outlineLevel="1">
      <c r="B330" s="294" t="s">
        <v>289</v>
      </c>
      <c r="C330" s="291" t="s">
        <v>163</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f>Y329</f>
        <v>0</v>
      </c>
      <c r="Z330" s="411">
        <f t="shared" ref="Z330" si="841">Z329</f>
        <v>0</v>
      </c>
      <c r="AA330" s="411">
        <f t="shared" ref="AA330" si="842">AA329</f>
        <v>0</v>
      </c>
      <c r="AB330" s="411">
        <f t="shared" ref="AB330" si="843">AB329</f>
        <v>0</v>
      </c>
      <c r="AC330" s="411">
        <f t="shared" ref="AC330" si="844">AC329</f>
        <v>0</v>
      </c>
      <c r="AD330" s="411">
        <f t="shared" ref="AD330" si="845">AD329</f>
        <v>0</v>
      </c>
      <c r="AE330" s="411">
        <f t="shared" ref="AE330" si="846">AE329</f>
        <v>0</v>
      </c>
      <c r="AF330" s="411">
        <f t="shared" ref="AF330" si="847">AF329</f>
        <v>0</v>
      </c>
      <c r="AG330" s="411">
        <f t="shared" ref="AG330" si="848">AG329</f>
        <v>0</v>
      </c>
      <c r="AH330" s="411">
        <f t="shared" ref="AH330" si="849">AH329</f>
        <v>0</v>
      </c>
      <c r="AI330" s="411">
        <f t="shared" ref="AI330" si="850">AI329</f>
        <v>0</v>
      </c>
      <c r="AJ330" s="411">
        <f t="shared" ref="AJ330" si="851">AJ329</f>
        <v>0</v>
      </c>
      <c r="AK330" s="411">
        <f t="shared" ref="AK330" si="852">AK329</f>
        <v>0</v>
      </c>
      <c r="AL330" s="411">
        <f t="shared" ref="AL330" si="853">AL329</f>
        <v>0</v>
      </c>
      <c r="AM330" s="306"/>
    </row>
    <row r="331" spans="1:39" outlineLevel="1">
      <c r="B331" s="517"/>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outlineLevel="1">
      <c r="A332" s="519">
        <v>35</v>
      </c>
      <c r="B332" s="517" t="s">
        <v>127</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outlineLevel="1">
      <c r="B333" s="294" t="s">
        <v>289</v>
      </c>
      <c r="C333" s="291" t="s">
        <v>163</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f>Y332</f>
        <v>0</v>
      </c>
      <c r="Z333" s="411">
        <f t="shared" ref="Z333" si="854">Z332</f>
        <v>0</v>
      </c>
      <c r="AA333" s="411">
        <f t="shared" ref="AA333" si="855">AA332</f>
        <v>0</v>
      </c>
      <c r="AB333" s="411">
        <f t="shared" ref="AB333" si="856">AB332</f>
        <v>0</v>
      </c>
      <c r="AC333" s="411">
        <f t="shared" ref="AC333" si="857">AC332</f>
        <v>0</v>
      </c>
      <c r="AD333" s="411">
        <f t="shared" ref="AD333" si="858">AD332</f>
        <v>0</v>
      </c>
      <c r="AE333" s="411">
        <f t="shared" ref="AE333" si="859">AE332</f>
        <v>0</v>
      </c>
      <c r="AF333" s="411">
        <f t="shared" ref="AF333" si="860">AF332</f>
        <v>0</v>
      </c>
      <c r="AG333" s="411">
        <f t="shared" ref="AG333" si="861">AG332</f>
        <v>0</v>
      </c>
      <c r="AH333" s="411">
        <f t="shared" ref="AH333" si="862">AH332</f>
        <v>0</v>
      </c>
      <c r="AI333" s="411">
        <f t="shared" ref="AI333" si="863">AI332</f>
        <v>0</v>
      </c>
      <c r="AJ333" s="411">
        <f t="shared" ref="AJ333" si="864">AJ332</f>
        <v>0</v>
      </c>
      <c r="AK333" s="411">
        <f t="shared" ref="AK333" si="865">AK332</f>
        <v>0</v>
      </c>
      <c r="AL333" s="411">
        <f t="shared" ref="AL333" si="866">AL332</f>
        <v>0</v>
      </c>
      <c r="AM333" s="306"/>
    </row>
    <row r="334" spans="1:39"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75" outlineLevel="1">
      <c r="B335" s="288" t="s">
        <v>502</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19">
        <v>36</v>
      </c>
      <c r="B336" s="517" t="s">
        <v>128</v>
      </c>
      <c r="C336" s="291" t="s">
        <v>25</v>
      </c>
      <c r="D336" s="295"/>
      <c r="E336" s="295"/>
      <c r="F336" s="295"/>
      <c r="G336" s="295"/>
      <c r="H336" s="295"/>
      <c r="I336" s="295"/>
      <c r="J336" s="295"/>
      <c r="K336" s="295"/>
      <c r="L336" s="295"/>
      <c r="M336" s="295"/>
      <c r="N336" s="295">
        <v>12</v>
      </c>
      <c r="O336" s="295"/>
      <c r="P336" s="295"/>
      <c r="Q336" s="295"/>
      <c r="R336" s="295"/>
      <c r="S336" s="295"/>
      <c r="T336" s="295"/>
      <c r="U336" s="295"/>
      <c r="V336" s="295"/>
      <c r="W336" s="295"/>
      <c r="X336" s="295"/>
      <c r="Y336" s="426"/>
      <c r="Z336" s="410"/>
      <c r="AA336" s="410"/>
      <c r="AB336" s="410"/>
      <c r="AC336" s="410"/>
      <c r="AD336" s="410"/>
      <c r="AE336" s="410"/>
      <c r="AF336" s="410"/>
      <c r="AG336" s="415"/>
      <c r="AH336" s="415"/>
      <c r="AI336" s="415"/>
      <c r="AJ336" s="415"/>
      <c r="AK336" s="415"/>
      <c r="AL336" s="415"/>
      <c r="AM336" s="296">
        <f>SUM(Y336:AL336)</f>
        <v>0</v>
      </c>
    </row>
    <row r="337" spans="1:39" outlineLevel="1">
      <c r="B337" s="294" t="s">
        <v>289</v>
      </c>
      <c r="C337" s="291" t="s">
        <v>163</v>
      </c>
      <c r="D337" s="295"/>
      <c r="E337" s="295"/>
      <c r="F337" s="295"/>
      <c r="G337" s="295"/>
      <c r="H337" s="295"/>
      <c r="I337" s="295"/>
      <c r="J337" s="295"/>
      <c r="K337" s="295"/>
      <c r="L337" s="295"/>
      <c r="M337" s="295"/>
      <c r="N337" s="295">
        <f>N336</f>
        <v>12</v>
      </c>
      <c r="O337" s="295"/>
      <c r="P337" s="295"/>
      <c r="Q337" s="295"/>
      <c r="R337" s="295"/>
      <c r="S337" s="295"/>
      <c r="T337" s="295"/>
      <c r="U337" s="295"/>
      <c r="V337" s="295"/>
      <c r="W337" s="295"/>
      <c r="X337" s="295"/>
      <c r="Y337" s="411">
        <f>Y336</f>
        <v>0</v>
      </c>
      <c r="Z337" s="411">
        <f t="shared" ref="Z337" si="867">Z336</f>
        <v>0</v>
      </c>
      <c r="AA337" s="411">
        <f t="shared" ref="AA337" si="868">AA336</f>
        <v>0</v>
      </c>
      <c r="AB337" s="411">
        <f t="shared" ref="AB337" si="869">AB336</f>
        <v>0</v>
      </c>
      <c r="AC337" s="411">
        <f t="shared" ref="AC337" si="870">AC336</f>
        <v>0</v>
      </c>
      <c r="AD337" s="411">
        <f t="shared" ref="AD337" si="871">AD336</f>
        <v>0</v>
      </c>
      <c r="AE337" s="411">
        <f t="shared" ref="AE337" si="872">AE336</f>
        <v>0</v>
      </c>
      <c r="AF337" s="411">
        <f t="shared" ref="AF337" si="873">AF336</f>
        <v>0</v>
      </c>
      <c r="AG337" s="411">
        <f t="shared" ref="AG337" si="874">AG336</f>
        <v>0</v>
      </c>
      <c r="AH337" s="411">
        <f t="shared" ref="AH337" si="875">AH336</f>
        <v>0</v>
      </c>
      <c r="AI337" s="411">
        <f t="shared" ref="AI337" si="876">AI336</f>
        <v>0</v>
      </c>
      <c r="AJ337" s="411">
        <f t="shared" ref="AJ337" si="877">AJ336</f>
        <v>0</v>
      </c>
      <c r="AK337" s="411">
        <f t="shared" ref="AK337" si="878">AK336</f>
        <v>0</v>
      </c>
      <c r="AL337" s="411">
        <f t="shared" ref="AL337" si="879">AL336</f>
        <v>0</v>
      </c>
      <c r="AM337" s="306"/>
    </row>
    <row r="338" spans="1:39" outlineLevel="1">
      <c r="B338" s="517"/>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19">
        <v>37</v>
      </c>
      <c r="B339" s="517" t="s">
        <v>129</v>
      </c>
      <c r="C339" s="291" t="s">
        <v>25</v>
      </c>
      <c r="D339" s="295"/>
      <c r="E339" s="295"/>
      <c r="F339" s="295"/>
      <c r="G339" s="295"/>
      <c r="H339" s="295"/>
      <c r="I339" s="295"/>
      <c r="J339" s="295"/>
      <c r="K339" s="295"/>
      <c r="L339" s="295"/>
      <c r="M339" s="295"/>
      <c r="N339" s="295">
        <v>12</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outlineLevel="1">
      <c r="B340" s="294" t="s">
        <v>289</v>
      </c>
      <c r="C340" s="291" t="s">
        <v>163</v>
      </c>
      <c r="D340" s="295"/>
      <c r="E340" s="295"/>
      <c r="F340" s="295"/>
      <c r="G340" s="295"/>
      <c r="H340" s="295"/>
      <c r="I340" s="295"/>
      <c r="J340" s="295"/>
      <c r="K340" s="295"/>
      <c r="L340" s="295"/>
      <c r="M340" s="295"/>
      <c r="N340" s="295">
        <f>N339</f>
        <v>12</v>
      </c>
      <c r="O340" s="295"/>
      <c r="P340" s="295"/>
      <c r="Q340" s="295"/>
      <c r="R340" s="295"/>
      <c r="S340" s="295"/>
      <c r="T340" s="295"/>
      <c r="U340" s="295"/>
      <c r="V340" s="295"/>
      <c r="W340" s="295"/>
      <c r="X340" s="295"/>
      <c r="Y340" s="411">
        <f>Y339</f>
        <v>0</v>
      </c>
      <c r="Z340" s="411">
        <f t="shared" ref="Z340" si="880">Z339</f>
        <v>0</v>
      </c>
      <c r="AA340" s="411">
        <f t="shared" ref="AA340" si="881">AA339</f>
        <v>0</v>
      </c>
      <c r="AB340" s="411">
        <f t="shared" ref="AB340" si="882">AB339</f>
        <v>0</v>
      </c>
      <c r="AC340" s="411">
        <f t="shared" ref="AC340" si="883">AC339</f>
        <v>0</v>
      </c>
      <c r="AD340" s="411">
        <f t="shared" ref="AD340" si="884">AD339</f>
        <v>0</v>
      </c>
      <c r="AE340" s="411">
        <f t="shared" ref="AE340" si="885">AE339</f>
        <v>0</v>
      </c>
      <c r="AF340" s="411">
        <f t="shared" ref="AF340" si="886">AF339</f>
        <v>0</v>
      </c>
      <c r="AG340" s="411">
        <f t="shared" ref="AG340" si="887">AG339</f>
        <v>0</v>
      </c>
      <c r="AH340" s="411">
        <f t="shared" ref="AH340" si="888">AH339</f>
        <v>0</v>
      </c>
      <c r="AI340" s="411">
        <f t="shared" ref="AI340" si="889">AI339</f>
        <v>0</v>
      </c>
      <c r="AJ340" s="411">
        <f t="shared" ref="AJ340" si="890">AJ339</f>
        <v>0</v>
      </c>
      <c r="AK340" s="411">
        <f t="shared" ref="AK340" si="891">AK339</f>
        <v>0</v>
      </c>
      <c r="AL340" s="411">
        <f t="shared" ref="AL340" si="892">AL339</f>
        <v>0</v>
      </c>
      <c r="AM340" s="306"/>
    </row>
    <row r="341" spans="1:39" outlineLevel="1">
      <c r="B341" s="517"/>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outlineLevel="1">
      <c r="A342" s="519">
        <v>38</v>
      </c>
      <c r="B342" s="517" t="s">
        <v>130</v>
      </c>
      <c r="C342" s="291" t="s">
        <v>25</v>
      </c>
      <c r="D342" s="295"/>
      <c r="E342" s="295"/>
      <c r="F342" s="295"/>
      <c r="G342" s="295"/>
      <c r="H342" s="295"/>
      <c r="I342" s="295"/>
      <c r="J342" s="295"/>
      <c r="K342" s="295"/>
      <c r="L342" s="295"/>
      <c r="M342" s="295"/>
      <c r="N342" s="295">
        <v>12</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outlineLevel="1">
      <c r="B343" s="294" t="s">
        <v>289</v>
      </c>
      <c r="C343" s="291" t="s">
        <v>163</v>
      </c>
      <c r="D343" s="295"/>
      <c r="E343" s="295"/>
      <c r="F343" s="295"/>
      <c r="G343" s="295"/>
      <c r="H343" s="295"/>
      <c r="I343" s="295"/>
      <c r="J343" s="295"/>
      <c r="K343" s="295"/>
      <c r="L343" s="295"/>
      <c r="M343" s="295"/>
      <c r="N343" s="295">
        <f>N342</f>
        <v>12</v>
      </c>
      <c r="O343" s="295"/>
      <c r="P343" s="295"/>
      <c r="Q343" s="295"/>
      <c r="R343" s="295"/>
      <c r="S343" s="295"/>
      <c r="T343" s="295"/>
      <c r="U343" s="295"/>
      <c r="V343" s="295"/>
      <c r="W343" s="295"/>
      <c r="X343" s="295"/>
      <c r="Y343" s="411">
        <f>Y342</f>
        <v>0</v>
      </c>
      <c r="Z343" s="411">
        <f t="shared" ref="Z343" si="893">Z342</f>
        <v>0</v>
      </c>
      <c r="AA343" s="411">
        <f t="shared" ref="AA343" si="894">AA342</f>
        <v>0</v>
      </c>
      <c r="AB343" s="411">
        <f t="shared" ref="AB343" si="895">AB342</f>
        <v>0</v>
      </c>
      <c r="AC343" s="411">
        <f t="shared" ref="AC343" si="896">AC342</f>
        <v>0</v>
      </c>
      <c r="AD343" s="411">
        <f t="shared" ref="AD343" si="897">AD342</f>
        <v>0</v>
      </c>
      <c r="AE343" s="411">
        <f t="shared" ref="AE343" si="898">AE342</f>
        <v>0</v>
      </c>
      <c r="AF343" s="411">
        <f t="shared" ref="AF343" si="899">AF342</f>
        <v>0</v>
      </c>
      <c r="AG343" s="411">
        <f t="shared" ref="AG343" si="900">AG342</f>
        <v>0</v>
      </c>
      <c r="AH343" s="411">
        <f t="shared" ref="AH343" si="901">AH342</f>
        <v>0</v>
      </c>
      <c r="AI343" s="411">
        <f t="shared" ref="AI343" si="902">AI342</f>
        <v>0</v>
      </c>
      <c r="AJ343" s="411">
        <f t="shared" ref="AJ343" si="903">AJ342</f>
        <v>0</v>
      </c>
      <c r="AK343" s="411">
        <f t="shared" ref="AK343" si="904">AK342</f>
        <v>0</v>
      </c>
      <c r="AL343" s="411">
        <f t="shared" ref="AL343" si="905">AL342</f>
        <v>0</v>
      </c>
      <c r="AM343" s="306"/>
    </row>
    <row r="344" spans="1:39" outlineLevel="1">
      <c r="B344" s="517"/>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19">
        <v>39</v>
      </c>
      <c r="B345" s="517" t="s">
        <v>131</v>
      </c>
      <c r="C345" s="291" t="s">
        <v>25</v>
      </c>
      <c r="D345" s="295"/>
      <c r="E345" s="295"/>
      <c r="F345" s="295"/>
      <c r="G345" s="295"/>
      <c r="H345" s="295"/>
      <c r="I345" s="295"/>
      <c r="J345" s="295"/>
      <c r="K345" s="295"/>
      <c r="L345" s="295"/>
      <c r="M345" s="295"/>
      <c r="N345" s="295">
        <v>12</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outlineLevel="1">
      <c r="B346" s="294" t="s">
        <v>289</v>
      </c>
      <c r="C346" s="291" t="s">
        <v>163</v>
      </c>
      <c r="D346" s="295"/>
      <c r="E346" s="295"/>
      <c r="F346" s="295"/>
      <c r="G346" s="295"/>
      <c r="H346" s="295"/>
      <c r="I346" s="295"/>
      <c r="J346" s="295"/>
      <c r="K346" s="295"/>
      <c r="L346" s="295"/>
      <c r="M346" s="295"/>
      <c r="N346" s="295">
        <f>N345</f>
        <v>12</v>
      </c>
      <c r="O346" s="295"/>
      <c r="P346" s="295"/>
      <c r="Q346" s="295"/>
      <c r="R346" s="295"/>
      <c r="S346" s="295"/>
      <c r="T346" s="295"/>
      <c r="U346" s="295"/>
      <c r="V346" s="295"/>
      <c r="W346" s="295"/>
      <c r="X346" s="295"/>
      <c r="Y346" s="411">
        <f>Y345</f>
        <v>0</v>
      </c>
      <c r="Z346" s="411">
        <f t="shared" ref="Z346" si="906">Z345</f>
        <v>0</v>
      </c>
      <c r="AA346" s="411">
        <f t="shared" ref="AA346" si="907">AA345</f>
        <v>0</v>
      </c>
      <c r="AB346" s="411">
        <f t="shared" ref="AB346" si="908">AB345</f>
        <v>0</v>
      </c>
      <c r="AC346" s="411">
        <f t="shared" ref="AC346" si="909">AC345</f>
        <v>0</v>
      </c>
      <c r="AD346" s="411">
        <f t="shared" ref="AD346" si="910">AD345</f>
        <v>0</v>
      </c>
      <c r="AE346" s="411">
        <f t="shared" ref="AE346" si="911">AE345</f>
        <v>0</v>
      </c>
      <c r="AF346" s="411">
        <f t="shared" ref="AF346" si="912">AF345</f>
        <v>0</v>
      </c>
      <c r="AG346" s="411">
        <f t="shared" ref="AG346" si="913">AG345</f>
        <v>0</v>
      </c>
      <c r="AH346" s="411">
        <f t="shared" ref="AH346" si="914">AH345</f>
        <v>0</v>
      </c>
      <c r="AI346" s="411">
        <f t="shared" ref="AI346" si="915">AI345</f>
        <v>0</v>
      </c>
      <c r="AJ346" s="411">
        <f t="shared" ref="AJ346" si="916">AJ345</f>
        <v>0</v>
      </c>
      <c r="AK346" s="411">
        <f t="shared" ref="AK346" si="917">AK345</f>
        <v>0</v>
      </c>
      <c r="AL346" s="411">
        <f t="shared" ref="AL346" si="918">AL345</f>
        <v>0</v>
      </c>
      <c r="AM346" s="306"/>
    </row>
    <row r="347" spans="1:39" outlineLevel="1">
      <c r="B347" s="517"/>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19">
        <v>40</v>
      </c>
      <c r="B348" s="517" t="s">
        <v>132</v>
      </c>
      <c r="C348" s="291" t="s">
        <v>25</v>
      </c>
      <c r="D348" s="295"/>
      <c r="E348" s="295"/>
      <c r="F348" s="295"/>
      <c r="G348" s="295"/>
      <c r="H348" s="295"/>
      <c r="I348" s="295"/>
      <c r="J348" s="295"/>
      <c r="K348" s="295"/>
      <c r="L348" s="295"/>
      <c r="M348" s="295"/>
      <c r="N348" s="295">
        <v>12</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outlineLevel="1">
      <c r="B349" s="294" t="s">
        <v>289</v>
      </c>
      <c r="C349" s="291" t="s">
        <v>163</v>
      </c>
      <c r="D349" s="295"/>
      <c r="E349" s="295"/>
      <c r="F349" s="295"/>
      <c r="G349" s="295"/>
      <c r="H349" s="295"/>
      <c r="I349" s="295"/>
      <c r="J349" s="295"/>
      <c r="K349" s="295"/>
      <c r="L349" s="295"/>
      <c r="M349" s="295"/>
      <c r="N349" s="295">
        <f>N348</f>
        <v>12</v>
      </c>
      <c r="O349" s="295"/>
      <c r="P349" s="295"/>
      <c r="Q349" s="295"/>
      <c r="R349" s="295"/>
      <c r="S349" s="295"/>
      <c r="T349" s="295"/>
      <c r="U349" s="295"/>
      <c r="V349" s="295"/>
      <c r="W349" s="295"/>
      <c r="X349" s="295"/>
      <c r="Y349" s="411">
        <f>Y348</f>
        <v>0</v>
      </c>
      <c r="Z349" s="411">
        <f t="shared" ref="Z349" si="919">Z348</f>
        <v>0</v>
      </c>
      <c r="AA349" s="411">
        <f t="shared" ref="AA349" si="920">AA348</f>
        <v>0</v>
      </c>
      <c r="AB349" s="411">
        <f t="shared" ref="AB349" si="921">AB348</f>
        <v>0</v>
      </c>
      <c r="AC349" s="411">
        <f t="shared" ref="AC349" si="922">AC348</f>
        <v>0</v>
      </c>
      <c r="AD349" s="411">
        <f t="shared" ref="AD349" si="923">AD348</f>
        <v>0</v>
      </c>
      <c r="AE349" s="411">
        <f t="shared" ref="AE349" si="924">AE348</f>
        <v>0</v>
      </c>
      <c r="AF349" s="411">
        <f t="shared" ref="AF349" si="925">AF348</f>
        <v>0</v>
      </c>
      <c r="AG349" s="411">
        <f t="shared" ref="AG349" si="926">AG348</f>
        <v>0</v>
      </c>
      <c r="AH349" s="411">
        <f t="shared" ref="AH349" si="927">AH348</f>
        <v>0</v>
      </c>
      <c r="AI349" s="411">
        <f t="shared" ref="AI349" si="928">AI348</f>
        <v>0</v>
      </c>
      <c r="AJ349" s="411">
        <f t="shared" ref="AJ349" si="929">AJ348</f>
        <v>0</v>
      </c>
      <c r="AK349" s="411">
        <f t="shared" ref="AK349" si="930">AK348</f>
        <v>0</v>
      </c>
      <c r="AL349" s="411">
        <f t="shared" ref="AL349" si="931">AL348</f>
        <v>0</v>
      </c>
      <c r="AM349" s="306"/>
    </row>
    <row r="350" spans="1:39" outlineLevel="1">
      <c r="B350" s="517"/>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45" outlineLevel="1">
      <c r="A351" s="519">
        <v>41</v>
      </c>
      <c r="B351" s="517" t="s">
        <v>133</v>
      </c>
      <c r="C351" s="291" t="s">
        <v>25</v>
      </c>
      <c r="D351" s="295"/>
      <c r="E351" s="295"/>
      <c r="F351" s="295"/>
      <c r="G351" s="295"/>
      <c r="H351" s="295"/>
      <c r="I351" s="295"/>
      <c r="J351" s="295"/>
      <c r="K351" s="295"/>
      <c r="L351" s="295"/>
      <c r="M351" s="295"/>
      <c r="N351" s="295">
        <v>12</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outlineLevel="1">
      <c r="B352" s="294" t="s">
        <v>289</v>
      </c>
      <c r="C352" s="291" t="s">
        <v>163</v>
      </c>
      <c r="D352" s="295"/>
      <c r="E352" s="295"/>
      <c r="F352" s="295"/>
      <c r="G352" s="295"/>
      <c r="H352" s="295"/>
      <c r="I352" s="295"/>
      <c r="J352" s="295"/>
      <c r="K352" s="295"/>
      <c r="L352" s="295"/>
      <c r="M352" s="295"/>
      <c r="N352" s="295">
        <f>N351</f>
        <v>12</v>
      </c>
      <c r="O352" s="295"/>
      <c r="P352" s="295"/>
      <c r="Q352" s="295"/>
      <c r="R352" s="295"/>
      <c r="S352" s="295"/>
      <c r="T352" s="295"/>
      <c r="U352" s="295"/>
      <c r="V352" s="295"/>
      <c r="W352" s="295"/>
      <c r="X352" s="295"/>
      <c r="Y352" s="411">
        <f>Y351</f>
        <v>0</v>
      </c>
      <c r="Z352" s="411">
        <f t="shared" ref="Z352" si="932">Z351</f>
        <v>0</v>
      </c>
      <c r="AA352" s="411">
        <f t="shared" ref="AA352" si="933">AA351</f>
        <v>0</v>
      </c>
      <c r="AB352" s="411">
        <f t="shared" ref="AB352" si="934">AB351</f>
        <v>0</v>
      </c>
      <c r="AC352" s="411">
        <f t="shared" ref="AC352" si="935">AC351</f>
        <v>0</v>
      </c>
      <c r="AD352" s="411">
        <f t="shared" ref="AD352" si="936">AD351</f>
        <v>0</v>
      </c>
      <c r="AE352" s="411">
        <f t="shared" ref="AE352" si="937">AE351</f>
        <v>0</v>
      </c>
      <c r="AF352" s="411">
        <f t="shared" ref="AF352" si="938">AF351</f>
        <v>0</v>
      </c>
      <c r="AG352" s="411">
        <f t="shared" ref="AG352" si="939">AG351</f>
        <v>0</v>
      </c>
      <c r="AH352" s="411">
        <f t="shared" ref="AH352" si="940">AH351</f>
        <v>0</v>
      </c>
      <c r="AI352" s="411">
        <f t="shared" ref="AI352" si="941">AI351</f>
        <v>0</v>
      </c>
      <c r="AJ352" s="411">
        <f t="shared" ref="AJ352" si="942">AJ351</f>
        <v>0</v>
      </c>
      <c r="AK352" s="411">
        <f t="shared" ref="AK352" si="943">AK351</f>
        <v>0</v>
      </c>
      <c r="AL352" s="411">
        <f t="shared" ref="AL352" si="944">AL351</f>
        <v>0</v>
      </c>
      <c r="AM352" s="306"/>
    </row>
    <row r="353" spans="1:39" outlineLevel="1">
      <c r="B353" s="517"/>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45" outlineLevel="1">
      <c r="A354" s="519">
        <v>42</v>
      </c>
      <c r="B354" s="517" t="s">
        <v>134</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outlineLevel="1">
      <c r="B355" s="294" t="s">
        <v>289</v>
      </c>
      <c r="C355" s="291" t="s">
        <v>163</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f>Y354</f>
        <v>0</v>
      </c>
      <c r="Z355" s="411">
        <f t="shared" ref="Z355" si="945">Z354</f>
        <v>0</v>
      </c>
      <c r="AA355" s="411">
        <f t="shared" ref="AA355" si="946">AA354</f>
        <v>0</v>
      </c>
      <c r="AB355" s="411">
        <f t="shared" ref="AB355" si="947">AB354</f>
        <v>0</v>
      </c>
      <c r="AC355" s="411">
        <f t="shared" ref="AC355" si="948">AC354</f>
        <v>0</v>
      </c>
      <c r="AD355" s="411">
        <f t="shared" ref="AD355" si="949">AD354</f>
        <v>0</v>
      </c>
      <c r="AE355" s="411">
        <f t="shared" ref="AE355" si="950">AE354</f>
        <v>0</v>
      </c>
      <c r="AF355" s="411">
        <f t="shared" ref="AF355" si="951">AF354</f>
        <v>0</v>
      </c>
      <c r="AG355" s="411">
        <f t="shared" ref="AG355" si="952">AG354</f>
        <v>0</v>
      </c>
      <c r="AH355" s="411">
        <f t="shared" ref="AH355" si="953">AH354</f>
        <v>0</v>
      </c>
      <c r="AI355" s="411">
        <f t="shared" ref="AI355" si="954">AI354</f>
        <v>0</v>
      </c>
      <c r="AJ355" s="411">
        <f t="shared" ref="AJ355" si="955">AJ354</f>
        <v>0</v>
      </c>
      <c r="AK355" s="411">
        <f t="shared" ref="AK355" si="956">AK354</f>
        <v>0</v>
      </c>
      <c r="AL355" s="411">
        <f t="shared" ref="AL355" si="957">AL354</f>
        <v>0</v>
      </c>
      <c r="AM355" s="306"/>
    </row>
    <row r="356" spans="1:39" outlineLevel="1">
      <c r="B356" s="517"/>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30" outlineLevel="1">
      <c r="A357" s="519">
        <v>43</v>
      </c>
      <c r="B357" s="517" t="s">
        <v>135</v>
      </c>
      <c r="C357" s="291" t="s">
        <v>25</v>
      </c>
      <c r="D357" s="295"/>
      <c r="E357" s="295"/>
      <c r="F357" s="295"/>
      <c r="G357" s="295"/>
      <c r="H357" s="295"/>
      <c r="I357" s="295"/>
      <c r="J357" s="295"/>
      <c r="K357" s="295"/>
      <c r="L357" s="295"/>
      <c r="M357" s="295"/>
      <c r="N357" s="295">
        <v>12</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outlineLevel="1">
      <c r="B358" s="294" t="s">
        <v>289</v>
      </c>
      <c r="C358" s="291" t="s">
        <v>163</v>
      </c>
      <c r="D358" s="295"/>
      <c r="E358" s="295"/>
      <c r="F358" s="295"/>
      <c r="G358" s="295"/>
      <c r="H358" s="295"/>
      <c r="I358" s="295"/>
      <c r="J358" s="295"/>
      <c r="K358" s="295"/>
      <c r="L358" s="295"/>
      <c r="M358" s="295"/>
      <c r="N358" s="295">
        <f>N357</f>
        <v>12</v>
      </c>
      <c r="O358" s="295"/>
      <c r="P358" s="295"/>
      <c r="Q358" s="295"/>
      <c r="R358" s="295"/>
      <c r="S358" s="295"/>
      <c r="T358" s="295"/>
      <c r="U358" s="295"/>
      <c r="V358" s="295"/>
      <c r="W358" s="295"/>
      <c r="X358" s="295"/>
      <c r="Y358" s="411">
        <f>Y357</f>
        <v>0</v>
      </c>
      <c r="Z358" s="411">
        <f t="shared" ref="Z358" si="958">Z357</f>
        <v>0</v>
      </c>
      <c r="AA358" s="411">
        <f t="shared" ref="AA358" si="959">AA357</f>
        <v>0</v>
      </c>
      <c r="AB358" s="411">
        <f t="shared" ref="AB358" si="960">AB357</f>
        <v>0</v>
      </c>
      <c r="AC358" s="411">
        <f t="shared" ref="AC358" si="961">AC357</f>
        <v>0</v>
      </c>
      <c r="AD358" s="411">
        <f t="shared" ref="AD358" si="962">AD357</f>
        <v>0</v>
      </c>
      <c r="AE358" s="411">
        <f t="shared" ref="AE358" si="963">AE357</f>
        <v>0</v>
      </c>
      <c r="AF358" s="411">
        <f t="shared" ref="AF358" si="964">AF357</f>
        <v>0</v>
      </c>
      <c r="AG358" s="411">
        <f t="shared" ref="AG358" si="965">AG357</f>
        <v>0</v>
      </c>
      <c r="AH358" s="411">
        <f t="shared" ref="AH358" si="966">AH357</f>
        <v>0</v>
      </c>
      <c r="AI358" s="411">
        <f t="shared" ref="AI358" si="967">AI357</f>
        <v>0</v>
      </c>
      <c r="AJ358" s="411">
        <f t="shared" ref="AJ358" si="968">AJ357</f>
        <v>0</v>
      </c>
      <c r="AK358" s="411">
        <f t="shared" ref="AK358" si="969">AK357</f>
        <v>0</v>
      </c>
      <c r="AL358" s="411">
        <f t="shared" ref="AL358" si="970">AL357</f>
        <v>0</v>
      </c>
      <c r="AM358" s="306"/>
    </row>
    <row r="359" spans="1:39" outlineLevel="1">
      <c r="B359" s="517"/>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19">
        <v>44</v>
      </c>
      <c r="B360" s="517" t="s">
        <v>136</v>
      </c>
      <c r="C360" s="291" t="s">
        <v>25</v>
      </c>
      <c r="D360" s="295"/>
      <c r="E360" s="295"/>
      <c r="F360" s="295"/>
      <c r="G360" s="295"/>
      <c r="H360" s="295"/>
      <c r="I360" s="295"/>
      <c r="J360" s="295"/>
      <c r="K360" s="295"/>
      <c r="L360" s="295"/>
      <c r="M360" s="295"/>
      <c r="N360" s="295">
        <v>12</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outlineLevel="1">
      <c r="B361" s="294" t="s">
        <v>289</v>
      </c>
      <c r="C361" s="291" t="s">
        <v>163</v>
      </c>
      <c r="D361" s="295"/>
      <c r="E361" s="295"/>
      <c r="F361" s="295"/>
      <c r="G361" s="295"/>
      <c r="H361" s="295"/>
      <c r="I361" s="295"/>
      <c r="J361" s="295"/>
      <c r="K361" s="295"/>
      <c r="L361" s="295"/>
      <c r="M361" s="295"/>
      <c r="N361" s="295">
        <f>N360</f>
        <v>12</v>
      </c>
      <c r="O361" s="295"/>
      <c r="P361" s="295"/>
      <c r="Q361" s="295"/>
      <c r="R361" s="295"/>
      <c r="S361" s="295"/>
      <c r="T361" s="295"/>
      <c r="U361" s="295"/>
      <c r="V361" s="295"/>
      <c r="W361" s="295"/>
      <c r="X361" s="295"/>
      <c r="Y361" s="411">
        <f>Y360</f>
        <v>0</v>
      </c>
      <c r="Z361" s="411">
        <f t="shared" ref="Z361" si="971">Z360</f>
        <v>0</v>
      </c>
      <c r="AA361" s="411">
        <f t="shared" ref="AA361" si="972">AA360</f>
        <v>0</v>
      </c>
      <c r="AB361" s="411">
        <f t="shared" ref="AB361" si="973">AB360</f>
        <v>0</v>
      </c>
      <c r="AC361" s="411">
        <f t="shared" ref="AC361" si="974">AC360</f>
        <v>0</v>
      </c>
      <c r="AD361" s="411">
        <f t="shared" ref="AD361" si="975">AD360</f>
        <v>0</v>
      </c>
      <c r="AE361" s="411">
        <f t="shared" ref="AE361" si="976">AE360</f>
        <v>0</v>
      </c>
      <c r="AF361" s="411">
        <f t="shared" ref="AF361" si="977">AF360</f>
        <v>0</v>
      </c>
      <c r="AG361" s="411">
        <f t="shared" ref="AG361" si="978">AG360</f>
        <v>0</v>
      </c>
      <c r="AH361" s="411">
        <f t="shared" ref="AH361" si="979">AH360</f>
        <v>0</v>
      </c>
      <c r="AI361" s="411">
        <f t="shared" ref="AI361" si="980">AI360</f>
        <v>0</v>
      </c>
      <c r="AJ361" s="411">
        <f t="shared" ref="AJ361" si="981">AJ360</f>
        <v>0</v>
      </c>
      <c r="AK361" s="411">
        <f t="shared" ref="AK361" si="982">AK360</f>
        <v>0</v>
      </c>
      <c r="AL361" s="411">
        <f t="shared" ref="AL361" si="983">AL360</f>
        <v>0</v>
      </c>
      <c r="AM361" s="306"/>
    </row>
    <row r="362" spans="1:39" outlineLevel="1">
      <c r="B362" s="517"/>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19">
        <v>45</v>
      </c>
      <c r="B363" s="517" t="s">
        <v>137</v>
      </c>
      <c r="C363" s="291" t="s">
        <v>25</v>
      </c>
      <c r="D363" s="295"/>
      <c r="E363" s="295"/>
      <c r="F363" s="295"/>
      <c r="G363" s="295"/>
      <c r="H363" s="295"/>
      <c r="I363" s="295"/>
      <c r="J363" s="295"/>
      <c r="K363" s="295"/>
      <c r="L363" s="295"/>
      <c r="M363" s="295"/>
      <c r="N363" s="295">
        <v>12</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outlineLevel="1">
      <c r="B364" s="294" t="s">
        <v>289</v>
      </c>
      <c r="C364" s="291" t="s">
        <v>163</v>
      </c>
      <c r="D364" s="295"/>
      <c r="E364" s="295"/>
      <c r="F364" s="295"/>
      <c r="G364" s="295"/>
      <c r="H364" s="295"/>
      <c r="I364" s="295"/>
      <c r="J364" s="295"/>
      <c r="K364" s="295"/>
      <c r="L364" s="295"/>
      <c r="M364" s="295"/>
      <c r="N364" s="295">
        <f>N363</f>
        <v>12</v>
      </c>
      <c r="O364" s="295"/>
      <c r="P364" s="295"/>
      <c r="Q364" s="295"/>
      <c r="R364" s="295"/>
      <c r="S364" s="295"/>
      <c r="T364" s="295"/>
      <c r="U364" s="295"/>
      <c r="V364" s="295"/>
      <c r="W364" s="295"/>
      <c r="X364" s="295"/>
      <c r="Y364" s="411">
        <f>Y363</f>
        <v>0</v>
      </c>
      <c r="Z364" s="411">
        <f t="shared" ref="Z364" si="984">Z363</f>
        <v>0</v>
      </c>
      <c r="AA364" s="411">
        <f t="shared" ref="AA364" si="985">AA363</f>
        <v>0</v>
      </c>
      <c r="AB364" s="411">
        <f t="shared" ref="AB364" si="986">AB363</f>
        <v>0</v>
      </c>
      <c r="AC364" s="411">
        <f t="shared" ref="AC364" si="987">AC363</f>
        <v>0</v>
      </c>
      <c r="AD364" s="411">
        <f t="shared" ref="AD364" si="988">AD363</f>
        <v>0</v>
      </c>
      <c r="AE364" s="411">
        <f t="shared" ref="AE364" si="989">AE363</f>
        <v>0</v>
      </c>
      <c r="AF364" s="411">
        <f t="shared" ref="AF364" si="990">AF363</f>
        <v>0</v>
      </c>
      <c r="AG364" s="411">
        <f t="shared" ref="AG364" si="991">AG363</f>
        <v>0</v>
      </c>
      <c r="AH364" s="411">
        <f t="shared" ref="AH364" si="992">AH363</f>
        <v>0</v>
      </c>
      <c r="AI364" s="411">
        <f t="shared" ref="AI364" si="993">AI363</f>
        <v>0</v>
      </c>
      <c r="AJ364" s="411">
        <f t="shared" ref="AJ364" si="994">AJ363</f>
        <v>0</v>
      </c>
      <c r="AK364" s="411">
        <f t="shared" ref="AK364" si="995">AK363</f>
        <v>0</v>
      </c>
      <c r="AL364" s="411">
        <f t="shared" ref="AL364" si="996">AL363</f>
        <v>0</v>
      </c>
      <c r="AM364" s="306"/>
    </row>
    <row r="365" spans="1:39" outlineLevel="1">
      <c r="B365" s="517"/>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19">
        <v>46</v>
      </c>
      <c r="B366" s="517" t="s">
        <v>138</v>
      </c>
      <c r="C366" s="291" t="s">
        <v>25</v>
      </c>
      <c r="D366" s="295"/>
      <c r="E366" s="295"/>
      <c r="F366" s="295"/>
      <c r="G366" s="295"/>
      <c r="H366" s="295"/>
      <c r="I366" s="295"/>
      <c r="J366" s="295"/>
      <c r="K366" s="295"/>
      <c r="L366" s="295"/>
      <c r="M366" s="295"/>
      <c r="N366" s="295">
        <v>12</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outlineLevel="1">
      <c r="B367" s="294" t="s">
        <v>289</v>
      </c>
      <c r="C367" s="291" t="s">
        <v>163</v>
      </c>
      <c r="D367" s="295"/>
      <c r="E367" s="295"/>
      <c r="F367" s="295"/>
      <c r="G367" s="295"/>
      <c r="H367" s="295"/>
      <c r="I367" s="295"/>
      <c r="J367" s="295"/>
      <c r="K367" s="295"/>
      <c r="L367" s="295"/>
      <c r="M367" s="295"/>
      <c r="N367" s="295">
        <f>N366</f>
        <v>12</v>
      </c>
      <c r="O367" s="295"/>
      <c r="P367" s="295"/>
      <c r="Q367" s="295"/>
      <c r="R367" s="295"/>
      <c r="S367" s="295"/>
      <c r="T367" s="295"/>
      <c r="U367" s="295"/>
      <c r="V367" s="295"/>
      <c r="W367" s="295"/>
      <c r="X367" s="295"/>
      <c r="Y367" s="411">
        <f>Y366</f>
        <v>0</v>
      </c>
      <c r="Z367" s="411">
        <f t="shared" ref="Z367" si="997">Z366</f>
        <v>0</v>
      </c>
      <c r="AA367" s="411">
        <f t="shared" ref="AA367" si="998">AA366</f>
        <v>0</v>
      </c>
      <c r="AB367" s="411">
        <f t="shared" ref="AB367" si="999">AB366</f>
        <v>0</v>
      </c>
      <c r="AC367" s="411">
        <f t="shared" ref="AC367" si="1000">AC366</f>
        <v>0</v>
      </c>
      <c r="AD367" s="411">
        <f t="shared" ref="AD367" si="1001">AD366</f>
        <v>0</v>
      </c>
      <c r="AE367" s="411">
        <f t="shared" ref="AE367" si="1002">AE366</f>
        <v>0</v>
      </c>
      <c r="AF367" s="411">
        <f t="shared" ref="AF367" si="1003">AF366</f>
        <v>0</v>
      </c>
      <c r="AG367" s="411">
        <f t="shared" ref="AG367" si="1004">AG366</f>
        <v>0</v>
      </c>
      <c r="AH367" s="411">
        <f t="shared" ref="AH367" si="1005">AH366</f>
        <v>0</v>
      </c>
      <c r="AI367" s="411">
        <f t="shared" ref="AI367" si="1006">AI366</f>
        <v>0</v>
      </c>
      <c r="AJ367" s="411">
        <f t="shared" ref="AJ367" si="1007">AJ366</f>
        <v>0</v>
      </c>
      <c r="AK367" s="411">
        <f t="shared" ref="AK367" si="1008">AK366</f>
        <v>0</v>
      </c>
      <c r="AL367" s="411">
        <f t="shared" ref="AL367" si="1009">AL366</f>
        <v>0</v>
      </c>
      <c r="AM367" s="306"/>
    </row>
    <row r="368" spans="1:39" outlineLevel="1">
      <c r="B368" s="517"/>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19">
        <v>47</v>
      </c>
      <c r="B369" s="517" t="s">
        <v>139</v>
      </c>
      <c r="C369" s="291" t="s">
        <v>25</v>
      </c>
      <c r="D369" s="295"/>
      <c r="E369" s="295"/>
      <c r="F369" s="295"/>
      <c r="G369" s="295"/>
      <c r="H369" s="295"/>
      <c r="I369" s="295"/>
      <c r="J369" s="295"/>
      <c r="K369" s="295"/>
      <c r="L369" s="295"/>
      <c r="M369" s="295"/>
      <c r="N369" s="295">
        <v>12</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outlineLevel="1">
      <c r="B370" s="294" t="s">
        <v>289</v>
      </c>
      <c r="C370" s="291" t="s">
        <v>163</v>
      </c>
      <c r="D370" s="295"/>
      <c r="E370" s="295"/>
      <c r="F370" s="295"/>
      <c r="G370" s="295"/>
      <c r="H370" s="295"/>
      <c r="I370" s="295"/>
      <c r="J370" s="295"/>
      <c r="K370" s="295"/>
      <c r="L370" s="295"/>
      <c r="M370" s="295"/>
      <c r="N370" s="295">
        <f>N369</f>
        <v>12</v>
      </c>
      <c r="O370" s="295"/>
      <c r="P370" s="295"/>
      <c r="Q370" s="295"/>
      <c r="R370" s="295"/>
      <c r="S370" s="295"/>
      <c r="T370" s="295"/>
      <c r="U370" s="295"/>
      <c r="V370" s="295"/>
      <c r="W370" s="295"/>
      <c r="X370" s="295"/>
      <c r="Y370" s="411">
        <f>Y369</f>
        <v>0</v>
      </c>
      <c r="Z370" s="411">
        <f t="shared" ref="Z370" si="1010">Z369</f>
        <v>0</v>
      </c>
      <c r="AA370" s="411">
        <f t="shared" ref="AA370" si="1011">AA369</f>
        <v>0</v>
      </c>
      <c r="AB370" s="411">
        <f t="shared" ref="AB370" si="1012">AB369</f>
        <v>0</v>
      </c>
      <c r="AC370" s="411">
        <f t="shared" ref="AC370" si="1013">AC369</f>
        <v>0</v>
      </c>
      <c r="AD370" s="411">
        <f t="shared" ref="AD370" si="1014">AD369</f>
        <v>0</v>
      </c>
      <c r="AE370" s="411">
        <f t="shared" ref="AE370" si="1015">AE369</f>
        <v>0</v>
      </c>
      <c r="AF370" s="411">
        <f t="shared" ref="AF370" si="1016">AF369</f>
        <v>0</v>
      </c>
      <c r="AG370" s="411">
        <f t="shared" ref="AG370" si="1017">AG369</f>
        <v>0</v>
      </c>
      <c r="AH370" s="411">
        <f t="shared" ref="AH370" si="1018">AH369</f>
        <v>0</v>
      </c>
      <c r="AI370" s="411">
        <f t="shared" ref="AI370" si="1019">AI369</f>
        <v>0</v>
      </c>
      <c r="AJ370" s="411">
        <f t="shared" ref="AJ370" si="1020">AJ369</f>
        <v>0</v>
      </c>
      <c r="AK370" s="411">
        <f t="shared" ref="AK370" si="1021">AK369</f>
        <v>0</v>
      </c>
      <c r="AL370" s="411">
        <f t="shared" ref="AL370" si="1022">AL369</f>
        <v>0</v>
      </c>
      <c r="AM370" s="306"/>
    </row>
    <row r="371" spans="1:42" outlineLevel="1">
      <c r="B371" s="517"/>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45" outlineLevel="1">
      <c r="A372" s="519">
        <v>48</v>
      </c>
      <c r="B372" s="517" t="s">
        <v>140</v>
      </c>
      <c r="C372" s="291" t="s">
        <v>25</v>
      </c>
      <c r="D372" s="295"/>
      <c r="E372" s="295"/>
      <c r="F372" s="295"/>
      <c r="G372" s="295"/>
      <c r="H372" s="295"/>
      <c r="I372" s="295"/>
      <c r="J372" s="295"/>
      <c r="K372" s="295"/>
      <c r="L372" s="295"/>
      <c r="M372" s="295"/>
      <c r="N372" s="295">
        <v>12</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outlineLevel="1">
      <c r="B373" s="294" t="s">
        <v>289</v>
      </c>
      <c r="C373" s="291" t="s">
        <v>163</v>
      </c>
      <c r="D373" s="295"/>
      <c r="E373" s="295"/>
      <c r="F373" s="295"/>
      <c r="G373" s="295"/>
      <c r="H373" s="295"/>
      <c r="I373" s="295"/>
      <c r="J373" s="295"/>
      <c r="K373" s="295"/>
      <c r="L373" s="295"/>
      <c r="M373" s="295"/>
      <c r="N373" s="295">
        <f>N372</f>
        <v>12</v>
      </c>
      <c r="O373" s="295"/>
      <c r="P373" s="295"/>
      <c r="Q373" s="295"/>
      <c r="R373" s="295"/>
      <c r="S373" s="295"/>
      <c r="T373" s="295"/>
      <c r="U373" s="295"/>
      <c r="V373" s="295"/>
      <c r="W373" s="295"/>
      <c r="X373" s="295"/>
      <c r="Y373" s="411">
        <f>Y372</f>
        <v>0</v>
      </c>
      <c r="Z373" s="411">
        <f t="shared" ref="Z373" si="1023">Z372</f>
        <v>0</v>
      </c>
      <c r="AA373" s="411">
        <f t="shared" ref="AA373" si="1024">AA372</f>
        <v>0</v>
      </c>
      <c r="AB373" s="411">
        <f t="shared" ref="AB373" si="1025">AB372</f>
        <v>0</v>
      </c>
      <c r="AC373" s="411">
        <f t="shared" ref="AC373" si="1026">AC372</f>
        <v>0</v>
      </c>
      <c r="AD373" s="411">
        <f t="shared" ref="AD373" si="1027">AD372</f>
        <v>0</v>
      </c>
      <c r="AE373" s="411">
        <f t="shared" ref="AE373" si="1028">AE372</f>
        <v>0</v>
      </c>
      <c r="AF373" s="411">
        <f t="shared" ref="AF373" si="1029">AF372</f>
        <v>0</v>
      </c>
      <c r="AG373" s="411">
        <f t="shared" ref="AG373" si="1030">AG372</f>
        <v>0</v>
      </c>
      <c r="AH373" s="411">
        <f t="shared" ref="AH373" si="1031">AH372</f>
        <v>0</v>
      </c>
      <c r="AI373" s="411">
        <f t="shared" ref="AI373" si="1032">AI372</f>
        <v>0</v>
      </c>
      <c r="AJ373" s="411">
        <f t="shared" ref="AJ373" si="1033">AJ372</f>
        <v>0</v>
      </c>
      <c r="AK373" s="411">
        <f t="shared" ref="AK373" si="1034">AK372</f>
        <v>0</v>
      </c>
      <c r="AL373" s="411">
        <f t="shared" ref="AL373" si="1035">AL372</f>
        <v>0</v>
      </c>
      <c r="AM373" s="306"/>
    </row>
    <row r="374" spans="1:42" outlineLevel="1">
      <c r="B374" s="517"/>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19">
        <v>49</v>
      </c>
      <c r="B375" s="517" t="s">
        <v>141</v>
      </c>
      <c r="C375" s="291" t="s">
        <v>25</v>
      </c>
      <c r="D375" s="295"/>
      <c r="E375" s="295"/>
      <c r="F375" s="295"/>
      <c r="G375" s="295"/>
      <c r="H375" s="295"/>
      <c r="I375" s="295"/>
      <c r="J375" s="295"/>
      <c r="K375" s="295"/>
      <c r="L375" s="295"/>
      <c r="M375" s="295"/>
      <c r="N375" s="295">
        <v>12</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outlineLevel="1">
      <c r="B376" s="294" t="s">
        <v>289</v>
      </c>
      <c r="C376" s="291" t="s">
        <v>163</v>
      </c>
      <c r="D376" s="295"/>
      <c r="E376" s="295"/>
      <c r="F376" s="295"/>
      <c r="G376" s="295"/>
      <c r="H376" s="295"/>
      <c r="I376" s="295"/>
      <c r="J376" s="295"/>
      <c r="K376" s="295"/>
      <c r="L376" s="295"/>
      <c r="M376" s="295"/>
      <c r="N376" s="295">
        <f>N375</f>
        <v>12</v>
      </c>
      <c r="O376" s="295"/>
      <c r="P376" s="295"/>
      <c r="Q376" s="295"/>
      <c r="R376" s="295"/>
      <c r="S376" s="295"/>
      <c r="T376" s="295"/>
      <c r="U376" s="295"/>
      <c r="V376" s="295"/>
      <c r="W376" s="295"/>
      <c r="X376" s="295"/>
      <c r="Y376" s="411">
        <f>Y375</f>
        <v>0</v>
      </c>
      <c r="Z376" s="411">
        <f t="shared" ref="Z376" si="1036">Z375</f>
        <v>0</v>
      </c>
      <c r="AA376" s="411">
        <f t="shared" ref="AA376" si="1037">AA375</f>
        <v>0</v>
      </c>
      <c r="AB376" s="411">
        <f t="shared" ref="AB376" si="1038">AB375</f>
        <v>0</v>
      </c>
      <c r="AC376" s="411">
        <f t="shared" ref="AC376" si="1039">AC375</f>
        <v>0</v>
      </c>
      <c r="AD376" s="411">
        <f t="shared" ref="AD376" si="1040">AD375</f>
        <v>0</v>
      </c>
      <c r="AE376" s="411">
        <f t="shared" ref="AE376" si="1041">AE375</f>
        <v>0</v>
      </c>
      <c r="AF376" s="411">
        <f t="shared" ref="AF376" si="1042">AF375</f>
        <v>0</v>
      </c>
      <c r="AG376" s="411">
        <f t="shared" ref="AG376" si="1043">AG375</f>
        <v>0</v>
      </c>
      <c r="AH376" s="411">
        <f t="shared" ref="AH376" si="1044">AH375</f>
        <v>0</v>
      </c>
      <c r="AI376" s="411">
        <f t="shared" ref="AI376" si="1045">AI375</f>
        <v>0</v>
      </c>
      <c r="AJ376" s="411">
        <f t="shared" ref="AJ376" si="1046">AJ375</f>
        <v>0</v>
      </c>
      <c r="AK376" s="411">
        <f t="shared" ref="AK376" si="1047">AK375</f>
        <v>0</v>
      </c>
      <c r="AL376" s="411">
        <f t="shared" ref="AL376" si="1048">AL375</f>
        <v>0</v>
      </c>
      <c r="AM376" s="306"/>
    </row>
    <row r="377" spans="1:42"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75">
      <c r="B378" s="327" t="s">
        <v>274</v>
      </c>
      <c r="C378" s="329"/>
      <c r="D378" s="329">
        <f>SUM(D221:D376)</f>
        <v>0</v>
      </c>
      <c r="E378" s="329"/>
      <c r="F378" s="329"/>
      <c r="G378" s="329"/>
      <c r="H378" s="329"/>
      <c r="I378" s="329"/>
      <c r="J378" s="329"/>
      <c r="K378" s="329"/>
      <c r="L378" s="329"/>
      <c r="M378" s="329"/>
      <c r="N378" s="329"/>
      <c r="O378" s="329">
        <f>SUM(O221:O376)</f>
        <v>0</v>
      </c>
      <c r="P378" s="329"/>
      <c r="Q378" s="329"/>
      <c r="R378" s="329"/>
      <c r="S378" s="329"/>
      <c r="T378" s="329"/>
      <c r="U378" s="329"/>
      <c r="V378" s="329"/>
      <c r="W378" s="329"/>
      <c r="X378" s="329"/>
      <c r="Y378" s="329">
        <f>IF(Y219="kWh",SUMPRODUCT(D221:D376,Y221:Y376))</f>
        <v>0</v>
      </c>
      <c r="Z378" s="329">
        <f>IF(Z219="kWh",SUMPRODUCT(D221:D376,Z221:Z376))</f>
        <v>0</v>
      </c>
      <c r="AA378" s="329">
        <f>IF(AA219="kw",SUMPRODUCT(N221:N376,O221:O376,AA221:AA376),SUMPRODUCT(D221:D376,AA221:AA376))</f>
        <v>0</v>
      </c>
      <c r="AB378" s="329">
        <f>IF(AB219="kw",SUMPRODUCT(N221:N376,O221:O376,AB221:AB376),SUMPRODUCT(D221:D376,AB221:AB376))</f>
        <v>0</v>
      </c>
      <c r="AC378" s="329">
        <f>IF(AC219="kw",SUMPRODUCT(N221:N376,O221:O376,AC221:AC376),SUMPRODUCT(D221:D376,AC221:AC376))</f>
        <v>0</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75">
      <c r="B379" s="391" t="s">
        <v>275</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1006548.1082931462</v>
      </c>
      <c r="Z379" s="392">
        <f>HLOOKUP(Z218,'2. LRAMVA Threshold'!$B$42:$Q$53,8,FALSE)</f>
        <v>395891.49990205932</v>
      </c>
      <c r="AA379" s="392">
        <f>HLOOKUP(AA218,'2. LRAMVA Threshold'!$B$42:$Q$53,8,FALSE)</f>
        <v>1501.498994124122</v>
      </c>
      <c r="AB379" s="392">
        <f>HLOOKUP(AB218,'2. LRAMVA Threshold'!$B$42:$Q$53,8,FALSE)</f>
        <v>0</v>
      </c>
      <c r="AC379" s="392">
        <f>HLOOKUP(AC218,'2. LRAMVA Threshold'!$B$42:$Q$53,8,FALSE)</f>
        <v>0</v>
      </c>
      <c r="AD379" s="392">
        <f>HLOOKUP(AD218,'2. LRAMVA Threshold'!$B$42:$Q$53,8,FALSE)</f>
        <v>0</v>
      </c>
      <c r="AE379" s="392">
        <f>HLOOKUP(AE218,'2. LRAMVA Threshold'!$B$42:$Q$53,8,FALSE)</f>
        <v>0</v>
      </c>
      <c r="AF379" s="392">
        <f>HLOOKUP(AF218,'2. LRAMVA Threshold'!$B$42:$Q$53,8,FALSE)</f>
        <v>0</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c r="B381" s="324" t="s">
        <v>276</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1.7999999999999999E-2</v>
      </c>
      <c r="Z381" s="341">
        <f>HLOOKUP(Z$35,'3.  Distribution Rates'!$C$122:$P$133,8,FALSE)</f>
        <v>1.43E-2</v>
      </c>
      <c r="AA381" s="341">
        <f>HLOOKUP(AA$35,'3.  Distribution Rates'!$C$122:$P$133,8,FALSE)</f>
        <v>2.5518999999999998</v>
      </c>
      <c r="AB381" s="341">
        <f>HLOOKUP(AB$35,'3.  Distribution Rates'!$C$122:$P$133,8,FALSE)</f>
        <v>2.7124000000000001</v>
      </c>
      <c r="AC381" s="341">
        <f>HLOOKUP(AC$35,'3.  Distribution Rates'!$C$122:$P$133,8,FALSE)</f>
        <v>0</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c r="B382" s="324" t="s">
        <v>277</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5581.63642136205</v>
      </c>
      <c r="Z382" s="378">
        <f>'4.  2011-2014 LRAM'!Z139*Z381</f>
        <v>6740.9433851342546</v>
      </c>
      <c r="AA382" s="378">
        <f>'4.  2011-2014 LRAM'!AA139*AA381</f>
        <v>19482.124801186077</v>
      </c>
      <c r="AB382" s="378">
        <f>'4.  2011-2014 LRAM'!AB139*AB381</f>
        <v>5010.949171850848</v>
      </c>
      <c r="AC382" s="378">
        <f>'4.  2011-2014 LRAM'!AC139*AC381</f>
        <v>0</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6">
        <f>SUM(Y382:AL382)</f>
        <v>36815.653779533233</v>
      </c>
    </row>
    <row r="383" spans="1:42">
      <c r="B383" s="324" t="s">
        <v>278</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4932.4718335085126</v>
      </c>
      <c r="Z383" s="378">
        <f>'4.  2011-2014 LRAM'!Z268*Z381</f>
        <v>5342.407425406951</v>
      </c>
      <c r="AA383" s="378">
        <f>'4.  2011-2014 LRAM'!AA268*AA381</f>
        <v>1490.6056806252157</v>
      </c>
      <c r="AB383" s="378">
        <f>'4.  2011-2014 LRAM'!AB268*AB381</f>
        <v>3435.357859045328</v>
      </c>
      <c r="AC383" s="378">
        <f>'4.  2011-2014 LRAM'!AC268*AC381</f>
        <v>0</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6">
        <f>SUM(Y383:AL383)</f>
        <v>15200.842798586007</v>
      </c>
    </row>
    <row r="384" spans="1:42">
      <c r="B384" s="324" t="s">
        <v>279</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4623.7904440335851</v>
      </c>
      <c r="Z384" s="378">
        <f>'4.  2011-2014 LRAM'!Z397*Z381</f>
        <v>7133.8793089884357</v>
      </c>
      <c r="AA384" s="378">
        <f>'4.  2011-2014 LRAM'!AA397*AA381</f>
        <v>4647.6065151921694</v>
      </c>
      <c r="AB384" s="378">
        <f>'4.  2011-2014 LRAM'!AB397*AB381</f>
        <v>7633.677360126876</v>
      </c>
      <c r="AC384" s="378">
        <f>'4.  2011-2014 LRAM'!AC397*AC381</f>
        <v>0</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6">
        <f>SUM(Y384:AL384)</f>
        <v>24038.953628341067</v>
      </c>
    </row>
    <row r="385" spans="2:39">
      <c r="B385" s="324" t="s">
        <v>280</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10570.054219960617</v>
      </c>
      <c r="Z385" s="378">
        <f>'4.  2011-2014 LRAM'!Z527*Z381</f>
        <v>13951.63055678785</v>
      </c>
      <c r="AA385" s="378">
        <f>'4.  2011-2014 LRAM'!AA527*AA381</f>
        <v>14328.769622908087</v>
      </c>
      <c r="AB385" s="378">
        <f>'4.  2011-2014 LRAM'!AB527*AB381</f>
        <v>1456.1509099216169</v>
      </c>
      <c r="AC385" s="378">
        <f>'4.  2011-2014 LRAM'!AC527*AC381</f>
        <v>0</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6">
        <f t="shared" ref="AM385:AM387" si="1049">SUM(Y385:AL385)</f>
        <v>40306.605309578168</v>
      </c>
    </row>
    <row r="386" spans="2:39">
      <c r="B386" s="324" t="s">
        <v>281</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1050">Y208*Y381</f>
        <v>9920.4479999999985</v>
      </c>
      <c r="Z386" s="378">
        <f t="shared" si="1050"/>
        <v>9018.6776886804546</v>
      </c>
      <c r="AA386" s="378">
        <f t="shared" si="1050"/>
        <v>12274.48732693198</v>
      </c>
      <c r="AB386" s="378">
        <f t="shared" si="1050"/>
        <v>563.45933403348363</v>
      </c>
      <c r="AC386" s="378">
        <f t="shared" si="1050"/>
        <v>0</v>
      </c>
      <c r="AD386" s="378">
        <f t="shared" si="1050"/>
        <v>0</v>
      </c>
      <c r="AE386" s="378">
        <f t="shared" si="1050"/>
        <v>0</v>
      </c>
      <c r="AF386" s="378">
        <f t="shared" si="1050"/>
        <v>0</v>
      </c>
      <c r="AG386" s="378">
        <f t="shared" si="1050"/>
        <v>0</v>
      </c>
      <c r="AH386" s="378">
        <f t="shared" si="1050"/>
        <v>0</v>
      </c>
      <c r="AI386" s="378">
        <f t="shared" si="1050"/>
        <v>0</v>
      </c>
      <c r="AJ386" s="378">
        <f t="shared" si="1050"/>
        <v>0</v>
      </c>
      <c r="AK386" s="378">
        <f t="shared" si="1050"/>
        <v>0</v>
      </c>
      <c r="AL386" s="378">
        <f t="shared" si="1050"/>
        <v>0</v>
      </c>
      <c r="AM386" s="626">
        <f t="shared" si="1049"/>
        <v>31777.072349645918</v>
      </c>
    </row>
    <row r="387" spans="2:39">
      <c r="B387" s="324" t="s">
        <v>290</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0</v>
      </c>
      <c r="Z387" s="378">
        <f t="shared" ref="Z387:AL387" si="1051">Z378*Z381</f>
        <v>0</v>
      </c>
      <c r="AA387" s="378">
        <f t="shared" si="1051"/>
        <v>0</v>
      </c>
      <c r="AB387" s="378">
        <f t="shared" si="1051"/>
        <v>0</v>
      </c>
      <c r="AC387" s="378">
        <f t="shared" si="1051"/>
        <v>0</v>
      </c>
      <c r="AD387" s="378">
        <f t="shared" si="1051"/>
        <v>0</v>
      </c>
      <c r="AE387" s="378">
        <f t="shared" si="1051"/>
        <v>0</v>
      </c>
      <c r="AF387" s="378">
        <f t="shared" si="1051"/>
        <v>0</v>
      </c>
      <c r="AG387" s="378">
        <f t="shared" si="1051"/>
        <v>0</v>
      </c>
      <c r="AH387" s="378">
        <f t="shared" si="1051"/>
        <v>0</v>
      </c>
      <c r="AI387" s="378">
        <f t="shared" si="1051"/>
        <v>0</v>
      </c>
      <c r="AJ387" s="378">
        <f t="shared" si="1051"/>
        <v>0</v>
      </c>
      <c r="AK387" s="378">
        <f t="shared" si="1051"/>
        <v>0</v>
      </c>
      <c r="AL387" s="378">
        <f t="shared" si="1051"/>
        <v>0</v>
      </c>
      <c r="AM387" s="626">
        <f t="shared" si="1049"/>
        <v>0</v>
      </c>
    </row>
    <row r="388" spans="2:39" ht="15.75">
      <c r="B388" s="349" t="s">
        <v>282</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35628.400918864761</v>
      </c>
      <c r="Z388" s="346">
        <f t="shared" ref="Z388:AE388" si="1052">SUM(Z382:Z387)</f>
        <v>42187.538364997949</v>
      </c>
      <c r="AA388" s="346">
        <f t="shared" si="1052"/>
        <v>52223.593946843524</v>
      </c>
      <c r="AB388" s="346">
        <f t="shared" si="1052"/>
        <v>18099.594634978152</v>
      </c>
      <c r="AC388" s="346">
        <f t="shared" si="1052"/>
        <v>0</v>
      </c>
      <c r="AD388" s="346">
        <f t="shared" si="1052"/>
        <v>0</v>
      </c>
      <c r="AE388" s="346">
        <f t="shared" si="1052"/>
        <v>0</v>
      </c>
      <c r="AF388" s="346">
        <f>SUM(AF382:AF387)</f>
        <v>0</v>
      </c>
      <c r="AG388" s="346">
        <f t="shared" ref="AG388:AL388" si="1053">SUM(AG382:AG387)</f>
        <v>0</v>
      </c>
      <c r="AH388" s="346">
        <f t="shared" si="1053"/>
        <v>0</v>
      </c>
      <c r="AI388" s="346">
        <f t="shared" si="1053"/>
        <v>0</v>
      </c>
      <c r="AJ388" s="346">
        <f t="shared" si="1053"/>
        <v>0</v>
      </c>
      <c r="AK388" s="346">
        <f t="shared" si="1053"/>
        <v>0</v>
      </c>
      <c r="AL388" s="346">
        <f t="shared" si="1053"/>
        <v>0</v>
      </c>
      <c r="AM388" s="407">
        <f>SUM(AM382:AM387)</f>
        <v>148139.12786568439</v>
      </c>
    </row>
    <row r="389" spans="2:39" ht="15.75">
      <c r="B389" s="349" t="s">
        <v>283</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18117.865949276631</v>
      </c>
      <c r="Z389" s="347">
        <f t="shared" ref="Z389:AE389" si="1054">Z379*Z381</f>
        <v>5661.2484485994482</v>
      </c>
      <c r="AA389" s="347">
        <f t="shared" si="1054"/>
        <v>3831.6752831053468</v>
      </c>
      <c r="AB389" s="347">
        <f t="shared" si="1054"/>
        <v>0</v>
      </c>
      <c r="AC389" s="347">
        <f t="shared" si="1054"/>
        <v>0</v>
      </c>
      <c r="AD389" s="347">
        <f t="shared" si="1054"/>
        <v>0</v>
      </c>
      <c r="AE389" s="347">
        <f t="shared" si="1054"/>
        <v>0</v>
      </c>
      <c r="AF389" s="347">
        <f>AF379*AF381</f>
        <v>0</v>
      </c>
      <c r="AG389" s="347">
        <f t="shared" ref="AG389:AL389" si="1055">AG379*AG381</f>
        <v>0</v>
      </c>
      <c r="AH389" s="347">
        <f t="shared" si="1055"/>
        <v>0</v>
      </c>
      <c r="AI389" s="347">
        <f t="shared" si="1055"/>
        <v>0</v>
      </c>
      <c r="AJ389" s="347">
        <f t="shared" si="1055"/>
        <v>0</v>
      </c>
      <c r="AK389" s="347">
        <f t="shared" si="1055"/>
        <v>0</v>
      </c>
      <c r="AL389" s="347">
        <f t="shared" si="1055"/>
        <v>0</v>
      </c>
      <c r="AM389" s="407">
        <f>SUM(Y389:AL389)</f>
        <v>27610.789680981426</v>
      </c>
    </row>
    <row r="390" spans="2:39" ht="15.75">
      <c r="B390" s="349" t="s">
        <v>284</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120528.33818470297</v>
      </c>
    </row>
    <row r="391" spans="2:39">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c r="B392" s="439" t="s">
        <v>285</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0</v>
      </c>
      <c r="Z392" s="291">
        <f>SUMPRODUCT(E221:E376,Z221:Z376)</f>
        <v>0</v>
      </c>
      <c r="AA392" s="291">
        <f t="shared" ref="AA392:AL392" si="1056">IF(AA219="kw",SUMPRODUCT($N$221:$N$376,$P$221:$P$376,AA221:AA376),SUMPRODUCT($E$221:$E$376,AA221:AA376))</f>
        <v>0</v>
      </c>
      <c r="AB392" s="291">
        <f t="shared" si="1056"/>
        <v>0</v>
      </c>
      <c r="AC392" s="291">
        <f t="shared" si="1056"/>
        <v>0</v>
      </c>
      <c r="AD392" s="291">
        <f t="shared" si="1056"/>
        <v>0</v>
      </c>
      <c r="AE392" s="291">
        <f t="shared" si="1056"/>
        <v>0</v>
      </c>
      <c r="AF392" s="291">
        <f t="shared" si="1056"/>
        <v>0</v>
      </c>
      <c r="AG392" s="291">
        <f t="shared" si="1056"/>
        <v>0</v>
      </c>
      <c r="AH392" s="291">
        <f t="shared" si="1056"/>
        <v>0</v>
      </c>
      <c r="AI392" s="291">
        <f t="shared" si="1056"/>
        <v>0</v>
      </c>
      <c r="AJ392" s="291">
        <f t="shared" si="1056"/>
        <v>0</v>
      </c>
      <c r="AK392" s="291">
        <f t="shared" si="1056"/>
        <v>0</v>
      </c>
      <c r="AL392" s="291">
        <f t="shared" si="1056"/>
        <v>0</v>
      </c>
      <c r="AM392" s="348"/>
    </row>
    <row r="393" spans="2:39">
      <c r="B393" s="439" t="s">
        <v>286</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0</v>
      </c>
      <c r="Z393" s="291">
        <f>SUMPRODUCT(F221:F376,Z221:Z376)</f>
        <v>0</v>
      </c>
      <c r="AA393" s="291">
        <f t="shared" ref="AA393:AL393" si="1057">IF(AA219="kw",SUMPRODUCT($N$221:$N$376,$Q$221:$Q$376,AA221:AA376),SUMPRODUCT($F$221:$F$376,AA221:AA376))</f>
        <v>0</v>
      </c>
      <c r="AB393" s="291">
        <f t="shared" si="1057"/>
        <v>0</v>
      </c>
      <c r="AC393" s="291">
        <f t="shared" si="1057"/>
        <v>0</v>
      </c>
      <c r="AD393" s="291">
        <f t="shared" si="1057"/>
        <v>0</v>
      </c>
      <c r="AE393" s="291">
        <f t="shared" si="1057"/>
        <v>0</v>
      </c>
      <c r="AF393" s="291">
        <f t="shared" si="1057"/>
        <v>0</v>
      </c>
      <c r="AG393" s="291">
        <f t="shared" si="1057"/>
        <v>0</v>
      </c>
      <c r="AH393" s="291">
        <f t="shared" si="1057"/>
        <v>0</v>
      </c>
      <c r="AI393" s="291">
        <f t="shared" si="1057"/>
        <v>0</v>
      </c>
      <c r="AJ393" s="291">
        <f t="shared" si="1057"/>
        <v>0</v>
      </c>
      <c r="AK393" s="291">
        <f t="shared" si="1057"/>
        <v>0</v>
      </c>
      <c r="AL393" s="291">
        <f t="shared" si="1057"/>
        <v>0</v>
      </c>
      <c r="AM393" s="337"/>
    </row>
    <row r="394" spans="2:39">
      <c r="B394" s="439" t="s">
        <v>287</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0</v>
      </c>
      <c r="Z394" s="291">
        <f>SUMPRODUCT(G221:G376,Z221:Z376)</f>
        <v>0</v>
      </c>
      <c r="AA394" s="291">
        <f t="shared" ref="AA394:AL394" si="1058">IF(AA219="kw",SUMPRODUCT($N$221:$N$376,$R$221:$R$376,AA221:AA376),SUMPRODUCT($G$221:$G$376,AA221:AA376))</f>
        <v>0</v>
      </c>
      <c r="AB394" s="291">
        <f t="shared" si="1058"/>
        <v>0</v>
      </c>
      <c r="AC394" s="291">
        <f t="shared" si="1058"/>
        <v>0</v>
      </c>
      <c r="AD394" s="291">
        <f t="shared" si="1058"/>
        <v>0</v>
      </c>
      <c r="AE394" s="291">
        <f t="shared" si="1058"/>
        <v>0</v>
      </c>
      <c r="AF394" s="291">
        <f t="shared" si="1058"/>
        <v>0</v>
      </c>
      <c r="AG394" s="291">
        <f t="shared" si="1058"/>
        <v>0</v>
      </c>
      <c r="AH394" s="291">
        <f t="shared" si="1058"/>
        <v>0</v>
      </c>
      <c r="AI394" s="291">
        <f t="shared" si="1058"/>
        <v>0</v>
      </c>
      <c r="AJ394" s="291">
        <f t="shared" si="1058"/>
        <v>0</v>
      </c>
      <c r="AK394" s="291">
        <f t="shared" si="1058"/>
        <v>0</v>
      </c>
      <c r="AL394" s="291">
        <f t="shared" si="1058"/>
        <v>0</v>
      </c>
      <c r="AM394" s="337"/>
    </row>
    <row r="395" spans="2:39">
      <c r="B395" s="440" t="s">
        <v>288</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0</v>
      </c>
      <c r="Z395" s="326">
        <f>SUMPRODUCT(H221:H376,Z221:Z376)</f>
        <v>0</v>
      </c>
      <c r="AA395" s="326">
        <f t="shared" ref="AA395:AL395" si="1059">IF(AA219="kw",SUMPRODUCT($N$221:$N$376,$S$221:$S$376,AA221:AA376),SUMPRODUCT($H$221:$H$376,AA221:AA376))</f>
        <v>0</v>
      </c>
      <c r="AB395" s="326">
        <f t="shared" si="1059"/>
        <v>0</v>
      </c>
      <c r="AC395" s="326">
        <f t="shared" si="1059"/>
        <v>0</v>
      </c>
      <c r="AD395" s="326">
        <f t="shared" si="1059"/>
        <v>0</v>
      </c>
      <c r="AE395" s="326">
        <f t="shared" si="1059"/>
        <v>0</v>
      </c>
      <c r="AF395" s="326">
        <f t="shared" si="1059"/>
        <v>0</v>
      </c>
      <c r="AG395" s="326">
        <f t="shared" si="1059"/>
        <v>0</v>
      </c>
      <c r="AH395" s="326">
        <f t="shared" si="1059"/>
        <v>0</v>
      </c>
      <c r="AI395" s="326">
        <f t="shared" si="1059"/>
        <v>0</v>
      </c>
      <c r="AJ395" s="326">
        <f t="shared" si="1059"/>
        <v>0</v>
      </c>
      <c r="AK395" s="326">
        <f t="shared" si="1059"/>
        <v>0</v>
      </c>
      <c r="AL395" s="326">
        <f t="shared" si="1059"/>
        <v>0</v>
      </c>
      <c r="AM395" s="386"/>
    </row>
    <row r="396" spans="2:39" ht="21" customHeight="1">
      <c r="B396" s="368" t="s">
        <v>582</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75">
      <c r="B399" s="280" t="s">
        <v>291</v>
      </c>
      <c r="C399" s="281"/>
      <c r="D399" s="587" t="s">
        <v>526</v>
      </c>
      <c r="E399" s="253"/>
      <c r="F399" s="589"/>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12" t="s">
        <v>211</v>
      </c>
      <c r="C400" s="814" t="s">
        <v>33</v>
      </c>
      <c r="D400" s="284" t="s">
        <v>422</v>
      </c>
      <c r="E400" s="816" t="s">
        <v>209</v>
      </c>
      <c r="F400" s="817"/>
      <c r="G400" s="817"/>
      <c r="H400" s="817"/>
      <c r="I400" s="817"/>
      <c r="J400" s="817"/>
      <c r="K400" s="817"/>
      <c r="L400" s="817"/>
      <c r="M400" s="818"/>
      <c r="N400" s="819" t="s">
        <v>213</v>
      </c>
      <c r="O400" s="284" t="s">
        <v>423</v>
      </c>
      <c r="P400" s="816" t="s">
        <v>212</v>
      </c>
      <c r="Q400" s="817"/>
      <c r="R400" s="817"/>
      <c r="S400" s="817"/>
      <c r="T400" s="817"/>
      <c r="U400" s="817"/>
      <c r="V400" s="817"/>
      <c r="W400" s="817"/>
      <c r="X400" s="818"/>
      <c r="Y400" s="809" t="s">
        <v>243</v>
      </c>
      <c r="Z400" s="810"/>
      <c r="AA400" s="810"/>
      <c r="AB400" s="810"/>
      <c r="AC400" s="810"/>
      <c r="AD400" s="810"/>
      <c r="AE400" s="810"/>
      <c r="AF400" s="810"/>
      <c r="AG400" s="810"/>
      <c r="AH400" s="810"/>
      <c r="AI400" s="810"/>
      <c r="AJ400" s="810"/>
      <c r="AK400" s="810"/>
      <c r="AL400" s="810"/>
      <c r="AM400" s="811"/>
    </row>
    <row r="401" spans="1:39" ht="61.5" customHeight="1">
      <c r="B401" s="813"/>
      <c r="C401" s="815"/>
      <c r="D401" s="285">
        <v>2017</v>
      </c>
      <c r="E401" s="285">
        <v>2018</v>
      </c>
      <c r="F401" s="285">
        <v>2019</v>
      </c>
      <c r="G401" s="285">
        <v>2020</v>
      </c>
      <c r="H401" s="285">
        <v>2021</v>
      </c>
      <c r="I401" s="285">
        <v>2022</v>
      </c>
      <c r="J401" s="285">
        <v>2023</v>
      </c>
      <c r="K401" s="285">
        <v>2024</v>
      </c>
      <c r="L401" s="285">
        <v>2025</v>
      </c>
      <c r="M401" s="285">
        <v>2026</v>
      </c>
      <c r="N401" s="820"/>
      <c r="O401" s="285">
        <v>2017</v>
      </c>
      <c r="P401" s="285">
        <v>2018</v>
      </c>
      <c r="Q401" s="285">
        <v>2019</v>
      </c>
      <c r="R401" s="285">
        <v>2020</v>
      </c>
      <c r="S401" s="285">
        <v>2021</v>
      </c>
      <c r="T401" s="285">
        <v>2022</v>
      </c>
      <c r="U401" s="285">
        <v>2023</v>
      </c>
      <c r="V401" s="285">
        <v>2024</v>
      </c>
      <c r="W401" s="285">
        <v>2025</v>
      </c>
      <c r="X401" s="285">
        <v>2026</v>
      </c>
      <c r="Y401" s="285" t="str">
        <f>'1.  LRAMVA Summary'!D52</f>
        <v>Residential</v>
      </c>
      <c r="Z401" s="285" t="str">
        <f>'1.  LRAMVA Summary'!E52</f>
        <v>GS&lt;50 kW</v>
      </c>
      <c r="AA401" s="285" t="str">
        <f>'1.  LRAMVA Summary'!F52</f>
        <v>GS 50 to 999 kW</v>
      </c>
      <c r="AB401" s="285" t="str">
        <f>'1.  LRAMVA Summary'!G52</f>
        <v>GS&gt;1000 kW</v>
      </c>
      <c r="AC401" s="285" t="str">
        <f>'1.  LRAMVA Summary'!H52</f>
        <v/>
      </c>
      <c r="AD401" s="285" t="str">
        <f>'1.  LRAMVA Summary'!I52</f>
        <v/>
      </c>
      <c r="AE401" s="285" t="str">
        <f>'1.  LRAMVA Summary'!J52</f>
        <v/>
      </c>
      <c r="AF401" s="285" t="str">
        <f>'1.  LRAMVA Summary'!K52</f>
        <v/>
      </c>
      <c r="AG401" s="285" t="str">
        <f>'1.  LRAMVA Summary'!L52</f>
        <v/>
      </c>
      <c r="AH401" s="285" t="str">
        <f>'1.  LRAMVA Summary'!M52</f>
        <v/>
      </c>
      <c r="AI401" s="285" t="str">
        <f>'1.  LRAMVA Summary'!N52</f>
        <v/>
      </c>
      <c r="AJ401" s="285" t="str">
        <f>'1.  LRAMVA Summary'!O52</f>
        <v/>
      </c>
      <c r="AK401" s="285" t="str">
        <f>'1.  LRAMVA Summary'!P52</f>
        <v/>
      </c>
      <c r="AL401" s="285" t="str">
        <f>'1.  LRAMVA Summary'!Q52</f>
        <v/>
      </c>
      <c r="AM401" s="287" t="str">
        <f>'1.  LRAMVA Summary'!R52</f>
        <v>Total</v>
      </c>
    </row>
    <row r="402" spans="1:39" ht="15.75" customHeight="1">
      <c r="A402" s="529"/>
      <c r="B402" s="521" t="s">
        <v>504</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Summary'!D53</f>
        <v>kWh</v>
      </c>
      <c r="Z402" s="291" t="str">
        <f>'1.  LRAMVA Summary'!E53</f>
        <v>kWh</v>
      </c>
      <c r="AA402" s="291" t="str">
        <f>'1.  LRAMVA Summary'!F53</f>
        <v>kW</v>
      </c>
      <c r="AB402" s="291" t="str">
        <f>'1.  LRAMVA Summary'!G53</f>
        <v>kW</v>
      </c>
      <c r="AC402" s="291">
        <f>'1.  LRAMVA Summary'!H53</f>
        <v>0</v>
      </c>
      <c r="AD402" s="291">
        <f>'1.  LRAMVA Summary'!I53</f>
        <v>0</v>
      </c>
      <c r="AE402" s="291">
        <f>'1.  LRAMVA Summary'!J53</f>
        <v>0</v>
      </c>
      <c r="AF402" s="291">
        <f>'1.  LRAMVA Summary'!K53</f>
        <v>0</v>
      </c>
      <c r="AG402" s="291">
        <f>'1.  LRAMVA Summary'!L53</f>
        <v>0</v>
      </c>
      <c r="AH402" s="291">
        <f>'1.  LRAMVA Summary'!M53</f>
        <v>0</v>
      </c>
      <c r="AI402" s="291">
        <f>'1.  LRAMVA Summary'!N53</f>
        <v>0</v>
      </c>
      <c r="AJ402" s="291">
        <f>'1.  LRAMVA Summary'!O53</f>
        <v>0</v>
      </c>
      <c r="AK402" s="291">
        <f>'1.  LRAMVA Summary'!P53</f>
        <v>0</v>
      </c>
      <c r="AL402" s="291">
        <f>'1.  LRAMVA Summary'!Q53</f>
        <v>0</v>
      </c>
      <c r="AM402" s="292"/>
    </row>
    <row r="403" spans="1:39" ht="15.75" outlineLevel="1">
      <c r="A403" s="529"/>
      <c r="B403" s="501" t="s">
        <v>497</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outlineLevel="1">
      <c r="A404" s="529">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outlineLevel="1">
      <c r="A405" s="529"/>
      <c r="B405" s="431" t="s">
        <v>308</v>
      </c>
      <c r="C405" s="291" t="s">
        <v>163</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1060">Z404</f>
        <v>0</v>
      </c>
      <c r="AA405" s="411">
        <f t="shared" ref="AA405" si="1061">AA404</f>
        <v>0</v>
      </c>
      <c r="AB405" s="411">
        <f t="shared" ref="AB405" si="1062">AB404</f>
        <v>0</v>
      </c>
      <c r="AC405" s="411">
        <f t="shared" ref="AC405" si="1063">AC404</f>
        <v>0</v>
      </c>
      <c r="AD405" s="411">
        <f t="shared" ref="AD405" si="1064">AD404</f>
        <v>0</v>
      </c>
      <c r="AE405" s="411">
        <f t="shared" ref="AE405" si="1065">AE404</f>
        <v>0</v>
      </c>
      <c r="AF405" s="411">
        <f t="shared" ref="AF405" si="1066">AF404</f>
        <v>0</v>
      </c>
      <c r="AG405" s="411">
        <f t="shared" ref="AG405" si="1067">AG404</f>
        <v>0</v>
      </c>
      <c r="AH405" s="411">
        <f t="shared" ref="AH405" si="1068">AH404</f>
        <v>0</v>
      </c>
      <c r="AI405" s="411">
        <f t="shared" ref="AI405" si="1069">AI404</f>
        <v>0</v>
      </c>
      <c r="AJ405" s="411">
        <f t="shared" ref="AJ405" si="1070">AJ404</f>
        <v>0</v>
      </c>
      <c r="AK405" s="411">
        <f t="shared" ref="AK405" si="1071">AK404</f>
        <v>0</v>
      </c>
      <c r="AL405" s="411">
        <f t="shared" ref="AL405" si="1072">AL404</f>
        <v>0</v>
      </c>
      <c r="AM405" s="297"/>
    </row>
    <row r="406" spans="1:39" ht="15.75" outlineLevel="1">
      <c r="A406" s="529"/>
      <c r="B406" s="522"/>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outlineLevel="1">
      <c r="A407" s="529">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outlineLevel="1">
      <c r="A408" s="529"/>
      <c r="B408" s="431" t="s">
        <v>308</v>
      </c>
      <c r="C408" s="291" t="s">
        <v>163</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1073">Z407</f>
        <v>0</v>
      </c>
      <c r="AA408" s="411">
        <f t="shared" ref="AA408" si="1074">AA407</f>
        <v>0</v>
      </c>
      <c r="AB408" s="411">
        <f t="shared" ref="AB408" si="1075">AB407</f>
        <v>0</v>
      </c>
      <c r="AC408" s="411">
        <f t="shared" ref="AC408" si="1076">AC407</f>
        <v>0</v>
      </c>
      <c r="AD408" s="411">
        <f t="shared" ref="AD408" si="1077">AD407</f>
        <v>0</v>
      </c>
      <c r="AE408" s="411">
        <f t="shared" ref="AE408" si="1078">AE407</f>
        <v>0</v>
      </c>
      <c r="AF408" s="411">
        <f t="shared" ref="AF408" si="1079">AF407</f>
        <v>0</v>
      </c>
      <c r="AG408" s="411">
        <f t="shared" ref="AG408" si="1080">AG407</f>
        <v>0</v>
      </c>
      <c r="AH408" s="411">
        <f t="shared" ref="AH408" si="1081">AH407</f>
        <v>0</v>
      </c>
      <c r="AI408" s="411">
        <f t="shared" ref="AI408" si="1082">AI407</f>
        <v>0</v>
      </c>
      <c r="AJ408" s="411">
        <f t="shared" ref="AJ408" si="1083">AJ407</f>
        <v>0</v>
      </c>
      <c r="AK408" s="411">
        <f t="shared" ref="AK408" si="1084">AK407</f>
        <v>0</v>
      </c>
      <c r="AL408" s="411">
        <f t="shared" ref="AL408" si="1085">AL407</f>
        <v>0</v>
      </c>
      <c r="AM408" s="297"/>
    </row>
    <row r="409" spans="1:39" ht="15.75" outlineLevel="1">
      <c r="A409" s="529"/>
      <c r="B409" s="522"/>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outlineLevel="1">
      <c r="A410" s="529">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outlineLevel="1">
      <c r="A411" s="529"/>
      <c r="B411" s="431" t="s">
        <v>308</v>
      </c>
      <c r="C411" s="291" t="s">
        <v>163</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1086">Z410</f>
        <v>0</v>
      </c>
      <c r="AA411" s="411">
        <f t="shared" ref="AA411" si="1087">AA410</f>
        <v>0</v>
      </c>
      <c r="AB411" s="411">
        <f t="shared" ref="AB411" si="1088">AB410</f>
        <v>0</v>
      </c>
      <c r="AC411" s="411">
        <f t="shared" ref="AC411" si="1089">AC410</f>
        <v>0</v>
      </c>
      <c r="AD411" s="411">
        <f t="shared" ref="AD411" si="1090">AD410</f>
        <v>0</v>
      </c>
      <c r="AE411" s="411">
        <f t="shared" ref="AE411" si="1091">AE410</f>
        <v>0</v>
      </c>
      <c r="AF411" s="411">
        <f t="shared" ref="AF411" si="1092">AF410</f>
        <v>0</v>
      </c>
      <c r="AG411" s="411">
        <f t="shared" ref="AG411" si="1093">AG410</f>
        <v>0</v>
      </c>
      <c r="AH411" s="411">
        <f t="shared" ref="AH411" si="1094">AH410</f>
        <v>0</v>
      </c>
      <c r="AI411" s="411">
        <f t="shared" ref="AI411" si="1095">AI410</f>
        <v>0</v>
      </c>
      <c r="AJ411" s="411">
        <f t="shared" ref="AJ411" si="1096">AJ410</f>
        <v>0</v>
      </c>
      <c r="AK411" s="411">
        <f t="shared" ref="AK411" si="1097">AK410</f>
        <v>0</v>
      </c>
      <c r="AL411" s="411">
        <f t="shared" ref="AL411" si="1098">AL410</f>
        <v>0</v>
      </c>
      <c r="AM411" s="297"/>
    </row>
    <row r="412" spans="1:39" outlineLevel="1">
      <c r="A412" s="529"/>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outlineLevel="1">
      <c r="A413" s="529">
        <v>4</v>
      </c>
      <c r="B413" s="517" t="s">
        <v>666</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outlineLevel="1">
      <c r="A414" s="529"/>
      <c r="B414" s="431" t="s">
        <v>308</v>
      </c>
      <c r="C414" s="291" t="s">
        <v>163</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099">Z413</f>
        <v>0</v>
      </c>
      <c r="AA414" s="411">
        <f t="shared" ref="AA414" si="1100">AA413</f>
        <v>0</v>
      </c>
      <c r="AB414" s="411">
        <f t="shared" ref="AB414" si="1101">AB413</f>
        <v>0</v>
      </c>
      <c r="AC414" s="411">
        <f t="shared" ref="AC414" si="1102">AC413</f>
        <v>0</v>
      </c>
      <c r="AD414" s="411">
        <f t="shared" ref="AD414" si="1103">AD413</f>
        <v>0</v>
      </c>
      <c r="AE414" s="411">
        <f t="shared" ref="AE414" si="1104">AE413</f>
        <v>0</v>
      </c>
      <c r="AF414" s="411">
        <f t="shared" ref="AF414" si="1105">AF413</f>
        <v>0</v>
      </c>
      <c r="AG414" s="411">
        <f t="shared" ref="AG414" si="1106">AG413</f>
        <v>0</v>
      </c>
      <c r="AH414" s="411">
        <f t="shared" ref="AH414" si="1107">AH413</f>
        <v>0</v>
      </c>
      <c r="AI414" s="411">
        <f t="shared" ref="AI414" si="1108">AI413</f>
        <v>0</v>
      </c>
      <c r="AJ414" s="411">
        <f t="shared" ref="AJ414" si="1109">AJ413</f>
        <v>0</v>
      </c>
      <c r="AK414" s="411">
        <f t="shared" ref="AK414" si="1110">AK413</f>
        <v>0</v>
      </c>
      <c r="AL414" s="411">
        <f t="shared" ref="AL414" si="1111">AL413</f>
        <v>0</v>
      </c>
      <c r="AM414" s="297"/>
    </row>
    <row r="415" spans="1:39" outlineLevel="1">
      <c r="A415" s="529"/>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outlineLevel="1">
      <c r="A416" s="529">
        <v>5</v>
      </c>
      <c r="B416" s="428" t="s">
        <v>98</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outlineLevel="1">
      <c r="A417" s="529"/>
      <c r="B417" s="431" t="s">
        <v>308</v>
      </c>
      <c r="C417" s="291" t="s">
        <v>163</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12">Z416</f>
        <v>0</v>
      </c>
      <c r="AA417" s="411">
        <f t="shared" ref="AA417" si="1113">AA416</f>
        <v>0</v>
      </c>
      <c r="AB417" s="411">
        <f t="shared" ref="AB417" si="1114">AB416</f>
        <v>0</v>
      </c>
      <c r="AC417" s="411">
        <f t="shared" ref="AC417" si="1115">AC416</f>
        <v>0</v>
      </c>
      <c r="AD417" s="411">
        <f t="shared" ref="AD417" si="1116">AD416</f>
        <v>0</v>
      </c>
      <c r="AE417" s="411">
        <f t="shared" ref="AE417" si="1117">AE416</f>
        <v>0</v>
      </c>
      <c r="AF417" s="411">
        <f t="shared" ref="AF417" si="1118">AF416</f>
        <v>0</v>
      </c>
      <c r="AG417" s="411">
        <f t="shared" ref="AG417" si="1119">AG416</f>
        <v>0</v>
      </c>
      <c r="AH417" s="411">
        <f t="shared" ref="AH417" si="1120">AH416</f>
        <v>0</v>
      </c>
      <c r="AI417" s="411">
        <f t="shared" ref="AI417" si="1121">AI416</f>
        <v>0</v>
      </c>
      <c r="AJ417" s="411">
        <f t="shared" ref="AJ417" si="1122">AJ416</f>
        <v>0</v>
      </c>
      <c r="AK417" s="411">
        <f t="shared" ref="AK417" si="1123">AK416</f>
        <v>0</v>
      </c>
      <c r="AL417" s="411">
        <f t="shared" ref="AL417" si="1124">AL416</f>
        <v>0</v>
      </c>
      <c r="AM417" s="297"/>
    </row>
    <row r="418" spans="1:39" outlineLevel="1">
      <c r="A418" s="529"/>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75" outlineLevel="1">
      <c r="A419" s="529"/>
      <c r="B419" s="511" t="s">
        <v>498</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outlineLevel="1">
      <c r="A420" s="529">
        <v>6</v>
      </c>
      <c r="B420" s="428" t="s">
        <v>99</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outlineLevel="1">
      <c r="A421" s="529"/>
      <c r="B421" s="431" t="s">
        <v>308</v>
      </c>
      <c r="C421" s="291" t="s">
        <v>163</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125">Z420</f>
        <v>0</v>
      </c>
      <c r="AA421" s="411">
        <f t="shared" ref="AA421" si="1126">AA420</f>
        <v>0</v>
      </c>
      <c r="AB421" s="411">
        <f t="shared" ref="AB421" si="1127">AB420</f>
        <v>0</v>
      </c>
      <c r="AC421" s="411">
        <f t="shared" ref="AC421" si="1128">AC420</f>
        <v>0</v>
      </c>
      <c r="AD421" s="411">
        <f t="shared" ref="AD421" si="1129">AD420</f>
        <v>0</v>
      </c>
      <c r="AE421" s="411">
        <f t="shared" ref="AE421" si="1130">AE420</f>
        <v>0</v>
      </c>
      <c r="AF421" s="411">
        <f t="shared" ref="AF421" si="1131">AF420</f>
        <v>0</v>
      </c>
      <c r="AG421" s="411">
        <f t="shared" ref="AG421" si="1132">AG420</f>
        <v>0</v>
      </c>
      <c r="AH421" s="411">
        <f t="shared" ref="AH421" si="1133">AH420</f>
        <v>0</v>
      </c>
      <c r="AI421" s="411">
        <f t="shared" ref="AI421" si="1134">AI420</f>
        <v>0</v>
      </c>
      <c r="AJ421" s="411">
        <f t="shared" ref="AJ421" si="1135">AJ420</f>
        <v>0</v>
      </c>
      <c r="AK421" s="411">
        <f t="shared" ref="AK421" si="1136">AK420</f>
        <v>0</v>
      </c>
      <c r="AL421" s="411">
        <f t="shared" ref="AL421" si="1137">AL420</f>
        <v>0</v>
      </c>
      <c r="AM421" s="311"/>
    </row>
    <row r="422" spans="1:39" outlineLevel="1">
      <c r="A422" s="529"/>
      <c r="B422" s="523"/>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outlineLevel="1">
      <c r="A423" s="529">
        <v>7</v>
      </c>
      <c r="B423" s="428" t="s">
        <v>100</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outlineLevel="1">
      <c r="A424" s="529"/>
      <c r="B424" s="431" t="s">
        <v>308</v>
      </c>
      <c r="C424" s="291" t="s">
        <v>163</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138">Z423</f>
        <v>0</v>
      </c>
      <c r="AA424" s="411">
        <f t="shared" ref="AA424" si="1139">AA423</f>
        <v>0</v>
      </c>
      <c r="AB424" s="411">
        <f t="shared" ref="AB424" si="1140">AB423</f>
        <v>0</v>
      </c>
      <c r="AC424" s="411">
        <f t="shared" ref="AC424" si="1141">AC423</f>
        <v>0</v>
      </c>
      <c r="AD424" s="411">
        <f t="shared" ref="AD424" si="1142">AD423</f>
        <v>0</v>
      </c>
      <c r="AE424" s="411">
        <f t="shared" ref="AE424" si="1143">AE423</f>
        <v>0</v>
      </c>
      <c r="AF424" s="411">
        <f t="shared" ref="AF424" si="1144">AF423</f>
        <v>0</v>
      </c>
      <c r="AG424" s="411">
        <f t="shared" ref="AG424" si="1145">AG423</f>
        <v>0</v>
      </c>
      <c r="AH424" s="411">
        <f t="shared" ref="AH424" si="1146">AH423</f>
        <v>0</v>
      </c>
      <c r="AI424" s="411">
        <f t="shared" ref="AI424" si="1147">AI423</f>
        <v>0</v>
      </c>
      <c r="AJ424" s="411">
        <f t="shared" ref="AJ424" si="1148">AJ423</f>
        <v>0</v>
      </c>
      <c r="AK424" s="411">
        <f t="shared" ref="AK424" si="1149">AK423</f>
        <v>0</v>
      </c>
      <c r="AL424" s="411">
        <f t="shared" ref="AL424" si="1150">AL423</f>
        <v>0</v>
      </c>
      <c r="AM424" s="311"/>
    </row>
    <row r="425" spans="1:39" outlineLevel="1">
      <c r="A425" s="529"/>
      <c r="B425" s="524"/>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outlineLevel="1">
      <c r="A426" s="529">
        <v>8</v>
      </c>
      <c r="B426" s="428" t="s">
        <v>101</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outlineLevel="1">
      <c r="A427" s="529"/>
      <c r="B427" s="431" t="s">
        <v>308</v>
      </c>
      <c r="C427" s="291" t="s">
        <v>163</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151">Z426</f>
        <v>0</v>
      </c>
      <c r="AA427" s="411">
        <f t="shared" ref="AA427" si="1152">AA426</f>
        <v>0</v>
      </c>
      <c r="AB427" s="411">
        <f t="shared" ref="AB427" si="1153">AB426</f>
        <v>0</v>
      </c>
      <c r="AC427" s="411">
        <f t="shared" ref="AC427" si="1154">AC426</f>
        <v>0</v>
      </c>
      <c r="AD427" s="411">
        <f t="shared" ref="AD427" si="1155">AD426</f>
        <v>0</v>
      </c>
      <c r="AE427" s="411">
        <f t="shared" ref="AE427" si="1156">AE426</f>
        <v>0</v>
      </c>
      <c r="AF427" s="411">
        <f t="shared" ref="AF427" si="1157">AF426</f>
        <v>0</v>
      </c>
      <c r="AG427" s="411">
        <f t="shared" ref="AG427" si="1158">AG426</f>
        <v>0</v>
      </c>
      <c r="AH427" s="411">
        <f t="shared" ref="AH427" si="1159">AH426</f>
        <v>0</v>
      </c>
      <c r="AI427" s="411">
        <f t="shared" ref="AI427" si="1160">AI426</f>
        <v>0</v>
      </c>
      <c r="AJ427" s="411">
        <f t="shared" ref="AJ427" si="1161">AJ426</f>
        <v>0</v>
      </c>
      <c r="AK427" s="411">
        <f t="shared" ref="AK427" si="1162">AK426</f>
        <v>0</v>
      </c>
      <c r="AL427" s="411">
        <f t="shared" ref="AL427" si="1163">AL426</f>
        <v>0</v>
      </c>
      <c r="AM427" s="311"/>
    </row>
    <row r="428" spans="1:39" outlineLevel="1">
      <c r="A428" s="529"/>
      <c r="B428" s="524"/>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outlineLevel="1">
      <c r="A429" s="529">
        <v>9</v>
      </c>
      <c r="B429" s="428" t="s">
        <v>102</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outlineLevel="1">
      <c r="A430" s="529"/>
      <c r="B430" s="431" t="s">
        <v>308</v>
      </c>
      <c r="C430" s="291" t="s">
        <v>163</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164">Z429</f>
        <v>0</v>
      </c>
      <c r="AA430" s="411">
        <f t="shared" ref="AA430" si="1165">AA429</f>
        <v>0</v>
      </c>
      <c r="AB430" s="411">
        <f t="shared" ref="AB430" si="1166">AB429</f>
        <v>0</v>
      </c>
      <c r="AC430" s="411">
        <f t="shared" ref="AC430" si="1167">AC429</f>
        <v>0</v>
      </c>
      <c r="AD430" s="411">
        <f t="shared" ref="AD430" si="1168">AD429</f>
        <v>0</v>
      </c>
      <c r="AE430" s="411">
        <f t="shared" ref="AE430" si="1169">AE429</f>
        <v>0</v>
      </c>
      <c r="AF430" s="411">
        <f t="shared" ref="AF430" si="1170">AF429</f>
        <v>0</v>
      </c>
      <c r="AG430" s="411">
        <f t="shared" ref="AG430" si="1171">AG429</f>
        <v>0</v>
      </c>
      <c r="AH430" s="411">
        <f t="shared" ref="AH430" si="1172">AH429</f>
        <v>0</v>
      </c>
      <c r="AI430" s="411">
        <f t="shared" ref="AI430" si="1173">AI429</f>
        <v>0</v>
      </c>
      <c r="AJ430" s="411">
        <f t="shared" ref="AJ430" si="1174">AJ429</f>
        <v>0</v>
      </c>
      <c r="AK430" s="411">
        <f t="shared" ref="AK430" si="1175">AK429</f>
        <v>0</v>
      </c>
      <c r="AL430" s="411">
        <f t="shared" ref="AL430" si="1176">AL429</f>
        <v>0</v>
      </c>
      <c r="AM430" s="311"/>
    </row>
    <row r="431" spans="1:39" outlineLevel="1">
      <c r="A431" s="529"/>
      <c r="B431" s="524"/>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outlineLevel="1">
      <c r="A432" s="529">
        <v>10</v>
      </c>
      <c r="B432" s="428" t="s">
        <v>103</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outlineLevel="1">
      <c r="A433" s="529"/>
      <c r="B433" s="431" t="s">
        <v>308</v>
      </c>
      <c r="C433" s="291" t="s">
        <v>163</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177">Z432</f>
        <v>0</v>
      </c>
      <c r="AA433" s="411">
        <f t="shared" ref="AA433" si="1178">AA432</f>
        <v>0</v>
      </c>
      <c r="AB433" s="411">
        <f t="shared" ref="AB433" si="1179">AB432</f>
        <v>0</v>
      </c>
      <c r="AC433" s="411">
        <f t="shared" ref="AC433" si="1180">AC432</f>
        <v>0</v>
      </c>
      <c r="AD433" s="411">
        <f t="shared" ref="AD433" si="1181">AD432</f>
        <v>0</v>
      </c>
      <c r="AE433" s="411">
        <f t="shared" ref="AE433" si="1182">AE432</f>
        <v>0</v>
      </c>
      <c r="AF433" s="411">
        <f t="shared" ref="AF433" si="1183">AF432</f>
        <v>0</v>
      </c>
      <c r="AG433" s="411">
        <f t="shared" ref="AG433" si="1184">AG432</f>
        <v>0</v>
      </c>
      <c r="AH433" s="411">
        <f t="shared" ref="AH433" si="1185">AH432</f>
        <v>0</v>
      </c>
      <c r="AI433" s="411">
        <f t="shared" ref="AI433" si="1186">AI432</f>
        <v>0</v>
      </c>
      <c r="AJ433" s="411">
        <f t="shared" ref="AJ433" si="1187">AJ432</f>
        <v>0</v>
      </c>
      <c r="AK433" s="411">
        <f t="shared" ref="AK433" si="1188">AK432</f>
        <v>0</v>
      </c>
      <c r="AL433" s="411">
        <f t="shared" ref="AL433" si="1189">AL432</f>
        <v>0</v>
      </c>
      <c r="AM433" s="311"/>
    </row>
    <row r="434" spans="1:40" outlineLevel="1">
      <c r="A434" s="529"/>
      <c r="B434" s="524"/>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75" outlineLevel="1">
      <c r="A435" s="529"/>
      <c r="B435" s="501"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outlineLevel="1">
      <c r="A436" s="529">
        <v>11</v>
      </c>
      <c r="B436" s="428" t="s">
        <v>104</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outlineLevel="1">
      <c r="A437" s="529"/>
      <c r="B437" s="431" t="s">
        <v>308</v>
      </c>
      <c r="C437" s="291" t="s">
        <v>163</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190">Z436</f>
        <v>0</v>
      </c>
      <c r="AA437" s="411">
        <f t="shared" ref="AA437" si="1191">AA436</f>
        <v>0</v>
      </c>
      <c r="AB437" s="411">
        <f t="shared" ref="AB437" si="1192">AB436</f>
        <v>0</v>
      </c>
      <c r="AC437" s="411">
        <f t="shared" ref="AC437" si="1193">AC436</f>
        <v>0</v>
      </c>
      <c r="AD437" s="411">
        <f t="shared" ref="AD437" si="1194">AD436</f>
        <v>0</v>
      </c>
      <c r="AE437" s="411">
        <f t="shared" ref="AE437" si="1195">AE436</f>
        <v>0</v>
      </c>
      <c r="AF437" s="411">
        <f t="shared" ref="AF437" si="1196">AF436</f>
        <v>0</v>
      </c>
      <c r="AG437" s="411">
        <f t="shared" ref="AG437" si="1197">AG436</f>
        <v>0</v>
      </c>
      <c r="AH437" s="411">
        <f t="shared" ref="AH437" si="1198">AH436</f>
        <v>0</v>
      </c>
      <c r="AI437" s="411">
        <f t="shared" ref="AI437" si="1199">AI436</f>
        <v>0</v>
      </c>
      <c r="AJ437" s="411">
        <f t="shared" ref="AJ437" si="1200">AJ436</f>
        <v>0</v>
      </c>
      <c r="AK437" s="411">
        <f t="shared" ref="AK437" si="1201">AK436</f>
        <v>0</v>
      </c>
      <c r="AL437" s="411">
        <f t="shared" ref="AL437" si="1202">AL436</f>
        <v>0</v>
      </c>
      <c r="AM437" s="297"/>
    </row>
    <row r="438" spans="1:40" outlineLevel="1">
      <c r="A438" s="529"/>
      <c r="B438" s="525"/>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45" outlineLevel="1">
      <c r="A439" s="529">
        <v>12</v>
      </c>
      <c r="B439" s="428" t="s">
        <v>105</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outlineLevel="1">
      <c r="A440" s="529"/>
      <c r="B440" s="431" t="s">
        <v>308</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1203">Z439</f>
        <v>0</v>
      </c>
      <c r="AA440" s="411">
        <f t="shared" ref="AA440" si="1204">AA439</f>
        <v>0</v>
      </c>
      <c r="AB440" s="411">
        <f t="shared" ref="AB440" si="1205">AB439</f>
        <v>0</v>
      </c>
      <c r="AC440" s="411">
        <f t="shared" ref="AC440" si="1206">AC439</f>
        <v>0</v>
      </c>
      <c r="AD440" s="411">
        <f t="shared" ref="AD440" si="1207">AD439</f>
        <v>0</v>
      </c>
      <c r="AE440" s="411">
        <f t="shared" ref="AE440" si="1208">AE439</f>
        <v>0</v>
      </c>
      <c r="AF440" s="411">
        <f t="shared" ref="AF440" si="1209">AF439</f>
        <v>0</v>
      </c>
      <c r="AG440" s="411">
        <f t="shared" ref="AG440" si="1210">AG439</f>
        <v>0</v>
      </c>
      <c r="AH440" s="411">
        <f t="shared" ref="AH440" si="1211">AH439</f>
        <v>0</v>
      </c>
      <c r="AI440" s="411">
        <f t="shared" ref="AI440" si="1212">AI439</f>
        <v>0</v>
      </c>
      <c r="AJ440" s="411">
        <f t="shared" ref="AJ440" si="1213">AJ439</f>
        <v>0</v>
      </c>
      <c r="AK440" s="411">
        <f t="shared" ref="AK440" si="1214">AK439</f>
        <v>0</v>
      </c>
      <c r="AL440" s="411">
        <f t="shared" ref="AL440" si="1215">AL439</f>
        <v>0</v>
      </c>
      <c r="AM440" s="297"/>
    </row>
    <row r="441" spans="1:40" outlineLevel="1">
      <c r="A441" s="529"/>
      <c r="B441" s="525"/>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outlineLevel="1">
      <c r="A442" s="529">
        <v>13</v>
      </c>
      <c r="B442" s="428" t="s">
        <v>106</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outlineLevel="1">
      <c r="A443" s="529"/>
      <c r="B443" s="431" t="s">
        <v>308</v>
      </c>
      <c r="C443" s="291" t="s">
        <v>163</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1216">Z442</f>
        <v>0</v>
      </c>
      <c r="AA443" s="411">
        <f t="shared" ref="AA443" si="1217">AA442</f>
        <v>0</v>
      </c>
      <c r="AB443" s="411">
        <f t="shared" ref="AB443" si="1218">AB442</f>
        <v>0</v>
      </c>
      <c r="AC443" s="411">
        <f t="shared" ref="AC443" si="1219">AC442</f>
        <v>0</v>
      </c>
      <c r="AD443" s="411">
        <f t="shared" ref="AD443" si="1220">AD442</f>
        <v>0</v>
      </c>
      <c r="AE443" s="411">
        <f t="shared" ref="AE443" si="1221">AE442</f>
        <v>0</v>
      </c>
      <c r="AF443" s="411">
        <f t="shared" ref="AF443" si="1222">AF442</f>
        <v>0</v>
      </c>
      <c r="AG443" s="411">
        <f t="shared" ref="AG443" si="1223">AG442</f>
        <v>0</v>
      </c>
      <c r="AH443" s="411">
        <f t="shared" ref="AH443" si="1224">AH442</f>
        <v>0</v>
      </c>
      <c r="AI443" s="411">
        <f t="shared" ref="AI443" si="1225">AI442</f>
        <v>0</v>
      </c>
      <c r="AJ443" s="411">
        <f t="shared" ref="AJ443" si="1226">AJ442</f>
        <v>0</v>
      </c>
      <c r="AK443" s="411">
        <f t="shared" ref="AK443" si="1227">AK442</f>
        <v>0</v>
      </c>
      <c r="AL443" s="411">
        <f t="shared" ref="AL443" si="1228">AL442</f>
        <v>0</v>
      </c>
      <c r="AM443" s="306"/>
    </row>
    <row r="444" spans="1:40" outlineLevel="1">
      <c r="A444" s="529"/>
      <c r="B444" s="525"/>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75" outlineLevel="1">
      <c r="A445" s="529"/>
      <c r="B445" s="501" t="s">
        <v>107</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outlineLevel="1">
      <c r="A446" s="529">
        <v>14</v>
      </c>
      <c r="B446" s="525" t="s">
        <v>108</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outlineLevel="1">
      <c r="A447" s="529"/>
      <c r="B447" s="431" t="s">
        <v>308</v>
      </c>
      <c r="C447" s="291" t="s">
        <v>163</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1229">Z446</f>
        <v>0</v>
      </c>
      <c r="AA447" s="411">
        <f t="shared" ref="AA447" si="1230">AA446</f>
        <v>0</v>
      </c>
      <c r="AB447" s="411">
        <f t="shared" ref="AB447" si="1231">AB446</f>
        <v>0</v>
      </c>
      <c r="AC447" s="411">
        <f t="shared" ref="AC447" si="1232">AC446</f>
        <v>0</v>
      </c>
      <c r="AD447" s="411">
        <f t="shared" ref="AD447" si="1233">AD446</f>
        <v>0</v>
      </c>
      <c r="AE447" s="411">
        <f t="shared" ref="AE447" si="1234">AE446</f>
        <v>0</v>
      </c>
      <c r="AF447" s="411">
        <f t="shared" ref="AF447" si="1235">AF446</f>
        <v>0</v>
      </c>
      <c r="AG447" s="411">
        <f t="shared" ref="AG447" si="1236">AG446</f>
        <v>0</v>
      </c>
      <c r="AH447" s="411">
        <f t="shared" ref="AH447" si="1237">AH446</f>
        <v>0</v>
      </c>
      <c r="AI447" s="411">
        <f t="shared" ref="AI447" si="1238">AI446</f>
        <v>0</v>
      </c>
      <c r="AJ447" s="411">
        <f t="shared" ref="AJ447" si="1239">AJ446</f>
        <v>0</v>
      </c>
      <c r="AK447" s="411">
        <f t="shared" ref="AK447" si="1240">AK446</f>
        <v>0</v>
      </c>
      <c r="AL447" s="411">
        <f t="shared" ref="AL447" si="1241">AL446</f>
        <v>0</v>
      </c>
      <c r="AM447" s="297"/>
    </row>
    <row r="448" spans="1:40" outlineLevel="1">
      <c r="A448" s="529"/>
      <c r="B448" s="525"/>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27"/>
    </row>
    <row r="449" spans="1:40" s="309" customFormat="1" ht="15.75" outlineLevel="1">
      <c r="A449" s="529"/>
      <c r="B449" s="501" t="s">
        <v>490</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4"/>
      <c r="AN449" s="628"/>
    </row>
    <row r="450" spans="1:40" outlineLevel="1">
      <c r="A450" s="529">
        <v>15</v>
      </c>
      <c r="B450" s="431" t="s">
        <v>495</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outlineLevel="1">
      <c r="A451" s="529"/>
      <c r="B451" s="431" t="s">
        <v>308</v>
      </c>
      <c r="C451" s="291" t="s">
        <v>163</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1242">Z450</f>
        <v>0</v>
      </c>
      <c r="AA451" s="411">
        <f t="shared" si="1242"/>
        <v>0</v>
      </c>
      <c r="AB451" s="411">
        <f t="shared" si="1242"/>
        <v>0</v>
      </c>
      <c r="AC451" s="411">
        <f t="shared" si="1242"/>
        <v>0</v>
      </c>
      <c r="AD451" s="411">
        <f t="shared" si="1242"/>
        <v>0</v>
      </c>
      <c r="AE451" s="411">
        <f t="shared" si="1242"/>
        <v>0</v>
      </c>
      <c r="AF451" s="411">
        <f t="shared" si="1242"/>
        <v>0</v>
      </c>
      <c r="AG451" s="411">
        <f t="shared" si="1242"/>
        <v>0</v>
      </c>
      <c r="AH451" s="411">
        <f t="shared" si="1242"/>
        <v>0</v>
      </c>
      <c r="AI451" s="411">
        <f t="shared" si="1242"/>
        <v>0</v>
      </c>
      <c r="AJ451" s="411">
        <f t="shared" si="1242"/>
        <v>0</v>
      </c>
      <c r="AK451" s="411">
        <f t="shared" si="1242"/>
        <v>0</v>
      </c>
      <c r="AL451" s="411">
        <f t="shared" si="1242"/>
        <v>0</v>
      </c>
      <c r="AM451" s="297"/>
    </row>
    <row r="452" spans="1:40" outlineLevel="1">
      <c r="A452" s="529"/>
      <c r="B452" s="525"/>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outlineLevel="1">
      <c r="A453" s="529">
        <v>16</v>
      </c>
      <c r="B453" s="526" t="s">
        <v>491</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outlineLevel="1">
      <c r="A454" s="529"/>
      <c r="B454" s="526" t="s">
        <v>308</v>
      </c>
      <c r="C454" s="291" t="s">
        <v>163</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1243">Z453</f>
        <v>0</v>
      </c>
      <c r="AA454" s="411">
        <f t="shared" si="1243"/>
        <v>0</v>
      </c>
      <c r="AB454" s="411">
        <f t="shared" si="1243"/>
        <v>0</v>
      </c>
      <c r="AC454" s="411">
        <f t="shared" si="1243"/>
        <v>0</v>
      </c>
      <c r="AD454" s="411">
        <f t="shared" si="1243"/>
        <v>0</v>
      </c>
      <c r="AE454" s="411">
        <f t="shared" si="1243"/>
        <v>0</v>
      </c>
      <c r="AF454" s="411">
        <f t="shared" si="1243"/>
        <v>0</v>
      </c>
      <c r="AG454" s="411">
        <f t="shared" si="1243"/>
        <v>0</v>
      </c>
      <c r="AH454" s="411">
        <f t="shared" si="1243"/>
        <v>0</v>
      </c>
      <c r="AI454" s="411">
        <f t="shared" si="1243"/>
        <v>0</v>
      </c>
      <c r="AJ454" s="411">
        <f t="shared" si="1243"/>
        <v>0</v>
      </c>
      <c r="AK454" s="411">
        <f t="shared" si="1243"/>
        <v>0</v>
      </c>
      <c r="AL454" s="411">
        <f t="shared" si="1243"/>
        <v>0</v>
      </c>
      <c r="AM454" s="297"/>
    </row>
    <row r="455" spans="1:40" s="283" customFormat="1" outlineLevel="1">
      <c r="A455" s="529"/>
      <c r="B455" s="526"/>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75" outlineLevel="1">
      <c r="A456" s="529"/>
      <c r="B456" s="527" t="s">
        <v>496</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outlineLevel="1">
      <c r="A457" s="529">
        <v>17</v>
      </c>
      <c r="B457" s="428" t="s">
        <v>112</v>
      </c>
      <c r="C457" s="291" t="s">
        <v>25</v>
      </c>
      <c r="D457" s="295"/>
      <c r="E457" s="295"/>
      <c r="F457" s="295"/>
      <c r="G457" s="295"/>
      <c r="H457" s="295"/>
      <c r="I457" s="295"/>
      <c r="J457" s="295"/>
      <c r="K457" s="295"/>
      <c r="L457" s="295"/>
      <c r="M457" s="295"/>
      <c r="N457" s="295">
        <v>12</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outlineLevel="1">
      <c r="A458" s="529"/>
      <c r="B458" s="431" t="s">
        <v>308</v>
      </c>
      <c r="C458" s="291" t="s">
        <v>163</v>
      </c>
      <c r="D458" s="295"/>
      <c r="E458" s="295"/>
      <c r="F458" s="295"/>
      <c r="G458" s="295"/>
      <c r="H458" s="295"/>
      <c r="I458" s="295"/>
      <c r="J458" s="295"/>
      <c r="K458" s="295"/>
      <c r="L458" s="295"/>
      <c r="M458" s="295"/>
      <c r="N458" s="295">
        <f>N457</f>
        <v>12</v>
      </c>
      <c r="O458" s="295"/>
      <c r="P458" s="295"/>
      <c r="Q458" s="295"/>
      <c r="R458" s="295"/>
      <c r="S458" s="295"/>
      <c r="T458" s="295"/>
      <c r="U458" s="295"/>
      <c r="V458" s="295"/>
      <c r="W458" s="295"/>
      <c r="X458" s="295"/>
      <c r="Y458" s="411">
        <f>Y457</f>
        <v>0</v>
      </c>
      <c r="Z458" s="411">
        <f t="shared" ref="Z458:AL458" si="1244">Z457</f>
        <v>0</v>
      </c>
      <c r="AA458" s="411">
        <f t="shared" si="1244"/>
        <v>0</v>
      </c>
      <c r="AB458" s="411">
        <f t="shared" si="1244"/>
        <v>0</v>
      </c>
      <c r="AC458" s="411">
        <f t="shared" si="1244"/>
        <v>0</v>
      </c>
      <c r="AD458" s="411">
        <f t="shared" si="1244"/>
        <v>0</v>
      </c>
      <c r="AE458" s="411">
        <f t="shared" si="1244"/>
        <v>0</v>
      </c>
      <c r="AF458" s="411">
        <f t="shared" si="1244"/>
        <v>0</v>
      </c>
      <c r="AG458" s="411">
        <f t="shared" si="1244"/>
        <v>0</v>
      </c>
      <c r="AH458" s="411">
        <f t="shared" si="1244"/>
        <v>0</v>
      </c>
      <c r="AI458" s="411">
        <f t="shared" si="1244"/>
        <v>0</v>
      </c>
      <c r="AJ458" s="411">
        <f t="shared" si="1244"/>
        <v>0</v>
      </c>
      <c r="AK458" s="411">
        <f t="shared" si="1244"/>
        <v>0</v>
      </c>
      <c r="AL458" s="411">
        <f t="shared" si="1244"/>
        <v>0</v>
      </c>
      <c r="AM458" s="306"/>
    </row>
    <row r="459" spans="1:40" outlineLevel="1">
      <c r="A459" s="529"/>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outlineLevel="1">
      <c r="A460" s="529">
        <v>18</v>
      </c>
      <c r="B460" s="428" t="s">
        <v>109</v>
      </c>
      <c r="C460" s="291" t="s">
        <v>25</v>
      </c>
      <c r="D460" s="295"/>
      <c r="E460" s="295"/>
      <c r="F460" s="295"/>
      <c r="G460" s="295"/>
      <c r="H460" s="295"/>
      <c r="I460" s="295"/>
      <c r="J460" s="295"/>
      <c r="K460" s="295"/>
      <c r="L460" s="295"/>
      <c r="M460" s="295"/>
      <c r="N460" s="295">
        <v>12</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outlineLevel="1">
      <c r="A461" s="529"/>
      <c r="B461" s="431" t="s">
        <v>308</v>
      </c>
      <c r="C461" s="291" t="s">
        <v>163</v>
      </c>
      <c r="D461" s="295"/>
      <c r="E461" s="295"/>
      <c r="F461" s="295"/>
      <c r="G461" s="295"/>
      <c r="H461" s="295"/>
      <c r="I461" s="295"/>
      <c r="J461" s="295"/>
      <c r="K461" s="295"/>
      <c r="L461" s="295"/>
      <c r="M461" s="295"/>
      <c r="N461" s="295">
        <f>N460</f>
        <v>12</v>
      </c>
      <c r="O461" s="295"/>
      <c r="P461" s="295"/>
      <c r="Q461" s="295"/>
      <c r="R461" s="295"/>
      <c r="S461" s="295"/>
      <c r="T461" s="295"/>
      <c r="U461" s="295"/>
      <c r="V461" s="295"/>
      <c r="W461" s="295"/>
      <c r="X461" s="295"/>
      <c r="Y461" s="411">
        <f>Y460</f>
        <v>0</v>
      </c>
      <c r="Z461" s="411">
        <f t="shared" ref="Z461:AL461" si="1245">Z460</f>
        <v>0</v>
      </c>
      <c r="AA461" s="411">
        <f t="shared" si="1245"/>
        <v>0</v>
      </c>
      <c r="AB461" s="411">
        <f t="shared" si="1245"/>
        <v>0</v>
      </c>
      <c r="AC461" s="411">
        <f t="shared" si="1245"/>
        <v>0</v>
      </c>
      <c r="AD461" s="411">
        <f t="shared" si="1245"/>
        <v>0</v>
      </c>
      <c r="AE461" s="411">
        <f t="shared" si="1245"/>
        <v>0</v>
      </c>
      <c r="AF461" s="411">
        <f t="shared" si="1245"/>
        <v>0</v>
      </c>
      <c r="AG461" s="411">
        <f t="shared" si="1245"/>
        <v>0</v>
      </c>
      <c r="AH461" s="411">
        <f t="shared" si="1245"/>
        <v>0</v>
      </c>
      <c r="AI461" s="411">
        <f t="shared" si="1245"/>
        <v>0</v>
      </c>
      <c r="AJ461" s="411">
        <f t="shared" si="1245"/>
        <v>0</v>
      </c>
      <c r="AK461" s="411">
        <f t="shared" si="1245"/>
        <v>0</v>
      </c>
      <c r="AL461" s="411">
        <f t="shared" si="1245"/>
        <v>0</v>
      </c>
      <c r="AM461" s="306"/>
    </row>
    <row r="462" spans="1:40" outlineLevel="1">
      <c r="A462" s="529"/>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outlineLevel="1">
      <c r="A463" s="529">
        <v>19</v>
      </c>
      <c r="B463" s="428" t="s">
        <v>111</v>
      </c>
      <c r="C463" s="291" t="s">
        <v>25</v>
      </c>
      <c r="D463" s="295"/>
      <c r="E463" s="295"/>
      <c r="F463" s="295"/>
      <c r="G463" s="295"/>
      <c r="H463" s="295"/>
      <c r="I463" s="295"/>
      <c r="J463" s="295"/>
      <c r="K463" s="295"/>
      <c r="L463" s="295"/>
      <c r="M463" s="295"/>
      <c r="N463" s="295">
        <v>12</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outlineLevel="1">
      <c r="A464" s="529"/>
      <c r="B464" s="431" t="s">
        <v>308</v>
      </c>
      <c r="C464" s="291" t="s">
        <v>163</v>
      </c>
      <c r="D464" s="295"/>
      <c r="E464" s="295"/>
      <c r="F464" s="295"/>
      <c r="G464" s="295"/>
      <c r="H464" s="295"/>
      <c r="I464" s="295"/>
      <c r="J464" s="295"/>
      <c r="K464" s="295"/>
      <c r="L464" s="295"/>
      <c r="M464" s="295"/>
      <c r="N464" s="295">
        <f>N463</f>
        <v>12</v>
      </c>
      <c r="O464" s="295"/>
      <c r="P464" s="295"/>
      <c r="Q464" s="295"/>
      <c r="R464" s="295"/>
      <c r="S464" s="295"/>
      <c r="T464" s="295"/>
      <c r="U464" s="295"/>
      <c r="V464" s="295"/>
      <c r="W464" s="295"/>
      <c r="X464" s="295"/>
      <c r="Y464" s="411">
        <f>Y463</f>
        <v>0</v>
      </c>
      <c r="Z464" s="411">
        <f t="shared" ref="Z464:AL464" si="1246">Z463</f>
        <v>0</v>
      </c>
      <c r="AA464" s="411">
        <f t="shared" si="1246"/>
        <v>0</v>
      </c>
      <c r="AB464" s="411">
        <f t="shared" si="1246"/>
        <v>0</v>
      </c>
      <c r="AC464" s="411">
        <f t="shared" si="1246"/>
        <v>0</v>
      </c>
      <c r="AD464" s="411">
        <f t="shared" si="1246"/>
        <v>0</v>
      </c>
      <c r="AE464" s="411">
        <f t="shared" si="1246"/>
        <v>0</v>
      </c>
      <c r="AF464" s="411">
        <f t="shared" si="1246"/>
        <v>0</v>
      </c>
      <c r="AG464" s="411">
        <f t="shared" si="1246"/>
        <v>0</v>
      </c>
      <c r="AH464" s="411">
        <f t="shared" si="1246"/>
        <v>0</v>
      </c>
      <c r="AI464" s="411">
        <f t="shared" si="1246"/>
        <v>0</v>
      </c>
      <c r="AJ464" s="411">
        <f t="shared" si="1246"/>
        <v>0</v>
      </c>
      <c r="AK464" s="411">
        <f t="shared" si="1246"/>
        <v>0</v>
      </c>
      <c r="AL464" s="411">
        <f t="shared" si="1246"/>
        <v>0</v>
      </c>
      <c r="AM464" s="297"/>
    </row>
    <row r="465" spans="1:39" outlineLevel="1">
      <c r="A465" s="529"/>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outlineLevel="1">
      <c r="A466" s="529">
        <v>20</v>
      </c>
      <c r="B466" s="428" t="s">
        <v>110</v>
      </c>
      <c r="C466" s="291" t="s">
        <v>25</v>
      </c>
      <c r="D466" s="295"/>
      <c r="E466" s="295"/>
      <c r="F466" s="295"/>
      <c r="G466" s="295"/>
      <c r="H466" s="295"/>
      <c r="I466" s="295"/>
      <c r="J466" s="295"/>
      <c r="K466" s="295"/>
      <c r="L466" s="295"/>
      <c r="M466" s="295"/>
      <c r="N466" s="295">
        <v>12</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outlineLevel="1">
      <c r="A467" s="529"/>
      <c r="B467" s="431" t="s">
        <v>308</v>
      </c>
      <c r="C467" s="291" t="s">
        <v>163</v>
      </c>
      <c r="D467" s="295"/>
      <c r="E467" s="295"/>
      <c r="F467" s="295"/>
      <c r="G467" s="295"/>
      <c r="H467" s="295"/>
      <c r="I467" s="295"/>
      <c r="J467" s="295"/>
      <c r="K467" s="295"/>
      <c r="L467" s="295"/>
      <c r="M467" s="295"/>
      <c r="N467" s="295">
        <f>N466</f>
        <v>12</v>
      </c>
      <c r="O467" s="295"/>
      <c r="P467" s="295"/>
      <c r="Q467" s="295"/>
      <c r="R467" s="295"/>
      <c r="S467" s="295"/>
      <c r="T467" s="295"/>
      <c r="U467" s="295"/>
      <c r="V467" s="295"/>
      <c r="W467" s="295"/>
      <c r="X467" s="295"/>
      <c r="Y467" s="411">
        <f t="shared" ref="Y467:AL467" si="1247">Y466</f>
        <v>0</v>
      </c>
      <c r="Z467" s="411">
        <f t="shared" si="1247"/>
        <v>0</v>
      </c>
      <c r="AA467" s="411">
        <f t="shared" si="1247"/>
        <v>0</v>
      </c>
      <c r="AB467" s="411">
        <f t="shared" si="1247"/>
        <v>0</v>
      </c>
      <c r="AC467" s="411">
        <f t="shared" si="1247"/>
        <v>0</v>
      </c>
      <c r="AD467" s="411">
        <f t="shared" si="1247"/>
        <v>0</v>
      </c>
      <c r="AE467" s="411">
        <f t="shared" si="1247"/>
        <v>0</v>
      </c>
      <c r="AF467" s="411">
        <f t="shared" si="1247"/>
        <v>0</v>
      </c>
      <c r="AG467" s="411">
        <f t="shared" si="1247"/>
        <v>0</v>
      </c>
      <c r="AH467" s="411">
        <f t="shared" si="1247"/>
        <v>0</v>
      </c>
      <c r="AI467" s="411">
        <f t="shared" si="1247"/>
        <v>0</v>
      </c>
      <c r="AJ467" s="411">
        <f t="shared" si="1247"/>
        <v>0</v>
      </c>
      <c r="AK467" s="411">
        <f t="shared" si="1247"/>
        <v>0</v>
      </c>
      <c r="AL467" s="411">
        <f t="shared" si="1247"/>
        <v>0</v>
      </c>
      <c r="AM467" s="306"/>
    </row>
    <row r="468" spans="1:39" ht="15.75" outlineLevel="1">
      <c r="A468" s="529"/>
      <c r="B468" s="528"/>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75" outlineLevel="1">
      <c r="A469" s="529"/>
      <c r="B469" s="521" t="s">
        <v>503</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75" outlineLevel="1">
      <c r="A470" s="529"/>
      <c r="B470" s="501" t="s">
        <v>499</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outlineLevel="1">
      <c r="A471" s="529">
        <v>21</v>
      </c>
      <c r="B471" s="428" t="s">
        <v>113</v>
      </c>
      <c r="C471" s="291" t="s">
        <v>25</v>
      </c>
      <c r="D471" s="295"/>
      <c r="E471" s="295"/>
      <c r="F471" s="295"/>
      <c r="G471" s="295"/>
      <c r="H471" s="295"/>
      <c r="I471" s="295"/>
      <c r="J471" s="295"/>
      <c r="K471" s="295"/>
      <c r="L471" s="295"/>
      <c r="M471" s="295"/>
      <c r="N471" s="291"/>
      <c r="O471" s="295"/>
      <c r="P471" s="295"/>
      <c r="Q471" s="295"/>
      <c r="R471" s="295"/>
      <c r="S471" s="295"/>
      <c r="T471" s="295"/>
      <c r="U471" s="295"/>
      <c r="V471" s="295"/>
      <c r="W471" s="295"/>
      <c r="X471" s="295"/>
      <c r="Y471" s="410"/>
      <c r="Z471" s="410"/>
      <c r="AA471" s="410"/>
      <c r="AB471" s="410"/>
      <c r="AC471" s="410"/>
      <c r="AD471" s="410"/>
      <c r="AE471" s="410"/>
      <c r="AF471" s="410"/>
      <c r="AG471" s="410"/>
      <c r="AH471" s="410"/>
      <c r="AI471" s="410"/>
      <c r="AJ471" s="410"/>
      <c r="AK471" s="410"/>
      <c r="AL471" s="410"/>
      <c r="AM471" s="296">
        <f>SUM(Y471:AL471)</f>
        <v>0</v>
      </c>
    </row>
    <row r="472" spans="1:39" outlineLevel="1">
      <c r="A472" s="529"/>
      <c r="B472" s="431" t="s">
        <v>308</v>
      </c>
      <c r="C472" s="291" t="s">
        <v>163</v>
      </c>
      <c r="D472" s="295"/>
      <c r="E472" s="295"/>
      <c r="F472" s="295"/>
      <c r="G472" s="295"/>
      <c r="H472" s="295"/>
      <c r="I472" s="295"/>
      <c r="J472" s="295"/>
      <c r="K472" s="295"/>
      <c r="L472" s="295"/>
      <c r="M472" s="295"/>
      <c r="N472" s="291"/>
      <c r="O472" s="295"/>
      <c r="P472" s="295"/>
      <c r="Q472" s="295"/>
      <c r="R472" s="295"/>
      <c r="S472" s="295"/>
      <c r="T472" s="295"/>
      <c r="U472" s="295"/>
      <c r="V472" s="295"/>
      <c r="W472" s="295"/>
      <c r="X472" s="295"/>
      <c r="Y472" s="411">
        <f>Y471</f>
        <v>0</v>
      </c>
      <c r="Z472" s="411">
        <f t="shared" ref="Z472" si="1248">Z471</f>
        <v>0</v>
      </c>
      <c r="AA472" s="411">
        <f t="shared" ref="AA472" si="1249">AA471</f>
        <v>0</v>
      </c>
      <c r="AB472" s="411">
        <f t="shared" ref="AB472" si="1250">AB471</f>
        <v>0</v>
      </c>
      <c r="AC472" s="411">
        <f t="shared" ref="AC472" si="1251">AC471</f>
        <v>0</v>
      </c>
      <c r="AD472" s="411">
        <f t="shared" ref="AD472" si="1252">AD471</f>
        <v>0</v>
      </c>
      <c r="AE472" s="411">
        <f t="shared" ref="AE472" si="1253">AE471</f>
        <v>0</v>
      </c>
      <c r="AF472" s="411">
        <f t="shared" ref="AF472" si="1254">AF471</f>
        <v>0</v>
      </c>
      <c r="AG472" s="411">
        <f t="shared" ref="AG472" si="1255">AG471</f>
        <v>0</v>
      </c>
      <c r="AH472" s="411">
        <f t="shared" ref="AH472" si="1256">AH471</f>
        <v>0</v>
      </c>
      <c r="AI472" s="411">
        <f t="shared" ref="AI472" si="1257">AI471</f>
        <v>0</v>
      </c>
      <c r="AJ472" s="411">
        <f t="shared" ref="AJ472" si="1258">AJ471</f>
        <v>0</v>
      </c>
      <c r="AK472" s="411">
        <f t="shared" ref="AK472" si="1259">AK471</f>
        <v>0</v>
      </c>
      <c r="AL472" s="411">
        <f t="shared" ref="AL472" si="1260">AL471</f>
        <v>0</v>
      </c>
      <c r="AM472" s="306"/>
    </row>
    <row r="473" spans="1:39" outlineLevel="1">
      <c r="A473" s="529"/>
      <c r="B473" s="431"/>
      <c r="C473" s="291"/>
      <c r="D473" s="291"/>
      <c r="E473" s="291"/>
      <c r="F473" s="291"/>
      <c r="G473" s="291"/>
      <c r="H473" s="291"/>
      <c r="I473" s="291"/>
      <c r="J473" s="291"/>
      <c r="K473" s="291"/>
      <c r="L473" s="291"/>
      <c r="M473" s="291"/>
      <c r="N473" s="291"/>
      <c r="O473" s="291"/>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outlineLevel="1">
      <c r="A474" s="529">
        <v>22</v>
      </c>
      <c r="B474" s="428" t="s">
        <v>114</v>
      </c>
      <c r="C474" s="291" t="s">
        <v>25</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0"/>
      <c r="Z474" s="410"/>
      <c r="AA474" s="410"/>
      <c r="AB474" s="410"/>
      <c r="AC474" s="410"/>
      <c r="AD474" s="410"/>
      <c r="AE474" s="410"/>
      <c r="AF474" s="410"/>
      <c r="AG474" s="410"/>
      <c r="AH474" s="410"/>
      <c r="AI474" s="410"/>
      <c r="AJ474" s="410"/>
      <c r="AK474" s="410"/>
      <c r="AL474" s="410"/>
      <c r="AM474" s="296">
        <f>SUM(Y474:AL474)</f>
        <v>0</v>
      </c>
    </row>
    <row r="475" spans="1:39" outlineLevel="1">
      <c r="A475" s="529"/>
      <c r="B475" s="431" t="s">
        <v>308</v>
      </c>
      <c r="C475" s="291" t="s">
        <v>163</v>
      </c>
      <c r="D475" s="295"/>
      <c r="E475" s="295"/>
      <c r="F475" s="295"/>
      <c r="G475" s="295"/>
      <c r="H475" s="295"/>
      <c r="I475" s="295"/>
      <c r="J475" s="295"/>
      <c r="K475" s="295"/>
      <c r="L475" s="295"/>
      <c r="M475" s="295"/>
      <c r="N475" s="291"/>
      <c r="O475" s="295"/>
      <c r="P475" s="295"/>
      <c r="Q475" s="295"/>
      <c r="R475" s="295"/>
      <c r="S475" s="295"/>
      <c r="T475" s="295"/>
      <c r="U475" s="295"/>
      <c r="V475" s="295"/>
      <c r="W475" s="295"/>
      <c r="X475" s="295"/>
      <c r="Y475" s="411">
        <f>Y474</f>
        <v>0</v>
      </c>
      <c r="Z475" s="411">
        <f t="shared" ref="Z475" si="1261">Z474</f>
        <v>0</v>
      </c>
      <c r="AA475" s="411">
        <f t="shared" ref="AA475" si="1262">AA474</f>
        <v>0</v>
      </c>
      <c r="AB475" s="411">
        <f t="shared" ref="AB475" si="1263">AB474</f>
        <v>0</v>
      </c>
      <c r="AC475" s="411">
        <f t="shared" ref="AC475" si="1264">AC474</f>
        <v>0</v>
      </c>
      <c r="AD475" s="411">
        <f t="shared" ref="AD475" si="1265">AD474</f>
        <v>0</v>
      </c>
      <c r="AE475" s="411">
        <f t="shared" ref="AE475" si="1266">AE474</f>
        <v>0</v>
      </c>
      <c r="AF475" s="411">
        <f t="shared" ref="AF475" si="1267">AF474</f>
        <v>0</v>
      </c>
      <c r="AG475" s="411">
        <f t="shared" ref="AG475" si="1268">AG474</f>
        <v>0</v>
      </c>
      <c r="AH475" s="411">
        <f t="shared" ref="AH475" si="1269">AH474</f>
        <v>0</v>
      </c>
      <c r="AI475" s="411">
        <f t="shared" ref="AI475" si="1270">AI474</f>
        <v>0</v>
      </c>
      <c r="AJ475" s="411">
        <f t="shared" ref="AJ475" si="1271">AJ474</f>
        <v>0</v>
      </c>
      <c r="AK475" s="411">
        <f t="shared" ref="AK475" si="1272">AK474</f>
        <v>0</v>
      </c>
      <c r="AL475" s="411">
        <f t="shared" ref="AL475" si="1273">AL474</f>
        <v>0</v>
      </c>
      <c r="AM475" s="306"/>
    </row>
    <row r="476" spans="1:39" outlineLevel="1">
      <c r="A476" s="529"/>
      <c r="B476" s="431"/>
      <c r="C476" s="291"/>
      <c r="D476" s="291"/>
      <c r="E476" s="291"/>
      <c r="F476" s="291"/>
      <c r="G476" s="291"/>
      <c r="H476" s="291"/>
      <c r="I476" s="291"/>
      <c r="J476" s="291"/>
      <c r="K476" s="291"/>
      <c r="L476" s="291"/>
      <c r="M476" s="291"/>
      <c r="N476" s="291"/>
      <c r="O476" s="291"/>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ht="30" outlineLevel="1">
      <c r="A477" s="529">
        <v>23</v>
      </c>
      <c r="B477" s="428" t="s">
        <v>115</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10"/>
      <c r="Z477" s="410"/>
      <c r="AA477" s="410"/>
      <c r="AB477" s="410"/>
      <c r="AC477" s="410"/>
      <c r="AD477" s="410"/>
      <c r="AE477" s="410"/>
      <c r="AF477" s="410"/>
      <c r="AG477" s="410"/>
      <c r="AH477" s="410"/>
      <c r="AI477" s="410"/>
      <c r="AJ477" s="410"/>
      <c r="AK477" s="410"/>
      <c r="AL477" s="410"/>
      <c r="AM477" s="296">
        <f>SUM(Y477:AL477)</f>
        <v>0</v>
      </c>
    </row>
    <row r="478" spans="1:39" outlineLevel="1">
      <c r="A478" s="529"/>
      <c r="B478" s="431" t="s">
        <v>308</v>
      </c>
      <c r="C478" s="291" t="s">
        <v>163</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0</v>
      </c>
      <c r="Z478" s="411">
        <f t="shared" ref="Z478" si="1274">Z477</f>
        <v>0</v>
      </c>
      <c r="AA478" s="411">
        <f t="shared" ref="AA478" si="1275">AA477</f>
        <v>0</v>
      </c>
      <c r="AB478" s="411">
        <f t="shared" ref="AB478" si="1276">AB477</f>
        <v>0</v>
      </c>
      <c r="AC478" s="411">
        <f t="shared" ref="AC478" si="1277">AC477</f>
        <v>0</v>
      </c>
      <c r="AD478" s="411">
        <f t="shared" ref="AD478" si="1278">AD477</f>
        <v>0</v>
      </c>
      <c r="AE478" s="411">
        <f t="shared" ref="AE478" si="1279">AE477</f>
        <v>0</v>
      </c>
      <c r="AF478" s="411">
        <f t="shared" ref="AF478" si="1280">AF477</f>
        <v>0</v>
      </c>
      <c r="AG478" s="411">
        <f t="shared" ref="AG478" si="1281">AG477</f>
        <v>0</v>
      </c>
      <c r="AH478" s="411">
        <f t="shared" ref="AH478" si="1282">AH477</f>
        <v>0</v>
      </c>
      <c r="AI478" s="411">
        <f t="shared" ref="AI478" si="1283">AI477</f>
        <v>0</v>
      </c>
      <c r="AJ478" s="411">
        <f t="shared" ref="AJ478" si="1284">AJ477</f>
        <v>0</v>
      </c>
      <c r="AK478" s="411">
        <f t="shared" ref="AK478" si="1285">AK477</f>
        <v>0</v>
      </c>
      <c r="AL478" s="411">
        <f t="shared" ref="AL478" si="1286">AL477</f>
        <v>0</v>
      </c>
      <c r="AM478" s="306"/>
    </row>
    <row r="479" spans="1:39" outlineLevel="1">
      <c r="A479" s="529"/>
      <c r="B479" s="430"/>
      <c r="C479" s="291"/>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30" outlineLevel="1">
      <c r="A480" s="529">
        <v>24</v>
      </c>
      <c r="B480" s="428" t="s">
        <v>116</v>
      </c>
      <c r="C480" s="291" t="s">
        <v>25</v>
      </c>
      <c r="D480" s="295"/>
      <c r="E480" s="295"/>
      <c r="F480" s="295"/>
      <c r="G480" s="295"/>
      <c r="H480" s="295"/>
      <c r="I480" s="295"/>
      <c r="J480" s="295"/>
      <c r="K480" s="295"/>
      <c r="L480" s="295"/>
      <c r="M480" s="295"/>
      <c r="N480" s="291"/>
      <c r="O480" s="295"/>
      <c r="P480" s="295"/>
      <c r="Q480" s="295"/>
      <c r="R480" s="295"/>
      <c r="S480" s="295"/>
      <c r="T480" s="295"/>
      <c r="U480" s="295"/>
      <c r="V480" s="295"/>
      <c r="W480" s="295"/>
      <c r="X480" s="295"/>
      <c r="Y480" s="410"/>
      <c r="Z480" s="410"/>
      <c r="AA480" s="410"/>
      <c r="AB480" s="410"/>
      <c r="AC480" s="410"/>
      <c r="AD480" s="410"/>
      <c r="AE480" s="410"/>
      <c r="AF480" s="410"/>
      <c r="AG480" s="410"/>
      <c r="AH480" s="410"/>
      <c r="AI480" s="410"/>
      <c r="AJ480" s="410"/>
      <c r="AK480" s="410"/>
      <c r="AL480" s="410"/>
      <c r="AM480" s="296">
        <f>SUM(Y480:AL480)</f>
        <v>0</v>
      </c>
    </row>
    <row r="481" spans="1:39" outlineLevel="1">
      <c r="A481" s="529"/>
      <c r="B481" s="431" t="s">
        <v>308</v>
      </c>
      <c r="C481" s="291" t="s">
        <v>163</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0</v>
      </c>
      <c r="Z481" s="411">
        <f t="shared" ref="Z481" si="1287">Z480</f>
        <v>0</v>
      </c>
      <c r="AA481" s="411">
        <f t="shared" ref="AA481" si="1288">AA480</f>
        <v>0</v>
      </c>
      <c r="AB481" s="411">
        <f t="shared" ref="AB481" si="1289">AB480</f>
        <v>0</v>
      </c>
      <c r="AC481" s="411">
        <f t="shared" ref="AC481" si="1290">AC480</f>
        <v>0</v>
      </c>
      <c r="AD481" s="411">
        <f t="shared" ref="AD481" si="1291">AD480</f>
        <v>0</v>
      </c>
      <c r="AE481" s="411">
        <f t="shared" ref="AE481" si="1292">AE480</f>
        <v>0</v>
      </c>
      <c r="AF481" s="411">
        <f t="shared" ref="AF481" si="1293">AF480</f>
        <v>0</v>
      </c>
      <c r="AG481" s="411">
        <f t="shared" ref="AG481" si="1294">AG480</f>
        <v>0</v>
      </c>
      <c r="AH481" s="411">
        <f t="shared" ref="AH481" si="1295">AH480</f>
        <v>0</v>
      </c>
      <c r="AI481" s="411">
        <f t="shared" ref="AI481" si="1296">AI480</f>
        <v>0</v>
      </c>
      <c r="AJ481" s="411">
        <f t="shared" ref="AJ481" si="1297">AJ480</f>
        <v>0</v>
      </c>
      <c r="AK481" s="411">
        <f t="shared" ref="AK481" si="1298">AK480</f>
        <v>0</v>
      </c>
      <c r="AL481" s="411">
        <f t="shared" ref="AL481" si="1299">AL480</f>
        <v>0</v>
      </c>
      <c r="AM481" s="306"/>
    </row>
    <row r="482" spans="1:39" outlineLevel="1">
      <c r="A482" s="529"/>
      <c r="B482" s="431"/>
      <c r="C482" s="291"/>
      <c r="D482" s="291"/>
      <c r="E482" s="291"/>
      <c r="F482" s="291"/>
      <c r="G482" s="291"/>
      <c r="H482" s="291"/>
      <c r="I482" s="291"/>
      <c r="J482" s="291"/>
      <c r="K482" s="291"/>
      <c r="L482" s="291"/>
      <c r="M482" s="291"/>
      <c r="N482" s="291"/>
      <c r="O482" s="291"/>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75" outlineLevel="1">
      <c r="A483" s="529"/>
      <c r="B483" s="501" t="s">
        <v>500</v>
      </c>
      <c r="C483" s="291"/>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outlineLevel="1">
      <c r="A484" s="529">
        <v>25</v>
      </c>
      <c r="B484" s="428" t="s">
        <v>117</v>
      </c>
      <c r="C484" s="291" t="s">
        <v>25</v>
      </c>
      <c r="D484" s="295"/>
      <c r="E484" s="295"/>
      <c r="F484" s="295"/>
      <c r="G484" s="295"/>
      <c r="H484" s="295"/>
      <c r="I484" s="295"/>
      <c r="J484" s="295"/>
      <c r="K484" s="295"/>
      <c r="L484" s="295"/>
      <c r="M484" s="295"/>
      <c r="N484" s="295">
        <v>12</v>
      </c>
      <c r="O484" s="295"/>
      <c r="P484" s="295"/>
      <c r="Q484" s="295"/>
      <c r="R484" s="295"/>
      <c r="S484" s="295"/>
      <c r="T484" s="295"/>
      <c r="U484" s="295"/>
      <c r="V484" s="295"/>
      <c r="W484" s="295"/>
      <c r="X484" s="295"/>
      <c r="Y484" s="426"/>
      <c r="Z484" s="410"/>
      <c r="AA484" s="410"/>
      <c r="AB484" s="410"/>
      <c r="AC484" s="410"/>
      <c r="AD484" s="410"/>
      <c r="AE484" s="410"/>
      <c r="AF484" s="415"/>
      <c r="AG484" s="415"/>
      <c r="AH484" s="415"/>
      <c r="AI484" s="415"/>
      <c r="AJ484" s="415"/>
      <c r="AK484" s="415"/>
      <c r="AL484" s="415"/>
      <c r="AM484" s="296">
        <f>SUM(Y484:AL484)</f>
        <v>0</v>
      </c>
    </row>
    <row r="485" spans="1:39" outlineLevel="1">
      <c r="A485" s="529"/>
      <c r="B485" s="431" t="s">
        <v>308</v>
      </c>
      <c r="C485" s="291" t="s">
        <v>163</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1300">Z484</f>
        <v>0</v>
      </c>
      <c r="AA485" s="411">
        <f t="shared" ref="AA485" si="1301">AA484</f>
        <v>0</v>
      </c>
      <c r="AB485" s="411">
        <f t="shared" ref="AB485" si="1302">AB484</f>
        <v>0</v>
      </c>
      <c r="AC485" s="411">
        <f t="shared" ref="AC485" si="1303">AC484</f>
        <v>0</v>
      </c>
      <c r="AD485" s="411">
        <f t="shared" ref="AD485" si="1304">AD484</f>
        <v>0</v>
      </c>
      <c r="AE485" s="411">
        <f t="shared" ref="AE485" si="1305">AE484</f>
        <v>0</v>
      </c>
      <c r="AF485" s="411">
        <f t="shared" ref="AF485" si="1306">AF484</f>
        <v>0</v>
      </c>
      <c r="AG485" s="411">
        <f t="shared" ref="AG485" si="1307">AG484</f>
        <v>0</v>
      </c>
      <c r="AH485" s="411">
        <f t="shared" ref="AH485" si="1308">AH484</f>
        <v>0</v>
      </c>
      <c r="AI485" s="411">
        <f t="shared" ref="AI485" si="1309">AI484</f>
        <v>0</v>
      </c>
      <c r="AJ485" s="411">
        <f t="shared" ref="AJ485" si="1310">AJ484</f>
        <v>0</v>
      </c>
      <c r="AK485" s="411">
        <f t="shared" ref="AK485" si="1311">AK484</f>
        <v>0</v>
      </c>
      <c r="AL485" s="411">
        <f t="shared" ref="AL485" si="1312">AL484</f>
        <v>0</v>
      </c>
      <c r="AM485" s="306"/>
    </row>
    <row r="486" spans="1:39" outlineLevel="1">
      <c r="A486" s="529"/>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outlineLevel="1">
      <c r="A487" s="529">
        <v>26</v>
      </c>
      <c r="B487" s="428" t="s">
        <v>118</v>
      </c>
      <c r="C487" s="291" t="s">
        <v>25</v>
      </c>
      <c r="D487" s="295"/>
      <c r="E487" s="295"/>
      <c r="F487" s="295"/>
      <c r="G487" s="295"/>
      <c r="H487" s="295"/>
      <c r="I487" s="295"/>
      <c r="J487" s="295"/>
      <c r="K487" s="295"/>
      <c r="L487" s="295"/>
      <c r="M487" s="295"/>
      <c r="N487" s="295">
        <v>12</v>
      </c>
      <c r="O487" s="295"/>
      <c r="P487" s="295"/>
      <c r="Q487" s="295"/>
      <c r="R487" s="295"/>
      <c r="S487" s="295"/>
      <c r="T487" s="295"/>
      <c r="U487" s="295"/>
      <c r="V487" s="295"/>
      <c r="W487" s="295"/>
      <c r="X487" s="295"/>
      <c r="Y487" s="426"/>
      <c r="Z487" s="410"/>
      <c r="AA487" s="410"/>
      <c r="AB487" s="410"/>
      <c r="AC487" s="410"/>
      <c r="AD487" s="410"/>
      <c r="AE487" s="410"/>
      <c r="AF487" s="415"/>
      <c r="AG487" s="415"/>
      <c r="AH487" s="415"/>
      <c r="AI487" s="415"/>
      <c r="AJ487" s="415"/>
      <c r="AK487" s="415"/>
      <c r="AL487" s="415"/>
      <c r="AM487" s="296">
        <f>SUM(Y487:AL487)</f>
        <v>0</v>
      </c>
    </row>
    <row r="488" spans="1:39" outlineLevel="1">
      <c r="A488" s="529"/>
      <c r="B488" s="431" t="s">
        <v>308</v>
      </c>
      <c r="C488" s="291" t="s">
        <v>163</v>
      </c>
      <c r="D488" s="295"/>
      <c r="E488" s="295"/>
      <c r="F488" s="295"/>
      <c r="G488" s="295"/>
      <c r="H488" s="295"/>
      <c r="I488" s="295"/>
      <c r="J488" s="295"/>
      <c r="K488" s="295"/>
      <c r="L488" s="295"/>
      <c r="M488" s="295"/>
      <c r="N488" s="295">
        <f>N487</f>
        <v>12</v>
      </c>
      <c r="O488" s="295"/>
      <c r="P488" s="295"/>
      <c r="Q488" s="295"/>
      <c r="R488" s="295"/>
      <c r="S488" s="295"/>
      <c r="T488" s="295"/>
      <c r="U488" s="295"/>
      <c r="V488" s="295"/>
      <c r="W488" s="295"/>
      <c r="X488" s="295"/>
      <c r="Y488" s="411">
        <f>Y487</f>
        <v>0</v>
      </c>
      <c r="Z488" s="411">
        <f t="shared" ref="Z488" si="1313">Z487</f>
        <v>0</v>
      </c>
      <c r="AA488" s="411">
        <f t="shared" ref="AA488" si="1314">AA487</f>
        <v>0</v>
      </c>
      <c r="AB488" s="411">
        <f t="shared" ref="AB488" si="1315">AB487</f>
        <v>0</v>
      </c>
      <c r="AC488" s="411">
        <f t="shared" ref="AC488" si="1316">AC487</f>
        <v>0</v>
      </c>
      <c r="AD488" s="411">
        <f t="shared" ref="AD488" si="1317">AD487</f>
        <v>0</v>
      </c>
      <c r="AE488" s="411">
        <f t="shared" ref="AE488" si="1318">AE487</f>
        <v>0</v>
      </c>
      <c r="AF488" s="411">
        <f t="shared" ref="AF488" si="1319">AF487</f>
        <v>0</v>
      </c>
      <c r="AG488" s="411">
        <f t="shared" ref="AG488" si="1320">AG487</f>
        <v>0</v>
      </c>
      <c r="AH488" s="411">
        <f t="shared" ref="AH488" si="1321">AH487</f>
        <v>0</v>
      </c>
      <c r="AI488" s="411">
        <f t="shared" ref="AI488" si="1322">AI487</f>
        <v>0</v>
      </c>
      <c r="AJ488" s="411">
        <f t="shared" ref="AJ488" si="1323">AJ487</f>
        <v>0</v>
      </c>
      <c r="AK488" s="411">
        <f t="shared" ref="AK488" si="1324">AK487</f>
        <v>0</v>
      </c>
      <c r="AL488" s="411">
        <f t="shared" ref="AL488" si="1325">AL487</f>
        <v>0</v>
      </c>
      <c r="AM488" s="306"/>
    </row>
    <row r="489" spans="1:39" outlineLevel="1">
      <c r="A489" s="529"/>
      <c r="B489" s="431"/>
      <c r="C489" s="291"/>
      <c r="D489" s="291"/>
      <c r="E489" s="291"/>
      <c r="F489" s="291"/>
      <c r="G489" s="291"/>
      <c r="H489" s="291"/>
      <c r="I489" s="291"/>
      <c r="J489" s="291"/>
      <c r="K489" s="291"/>
      <c r="L489" s="291"/>
      <c r="M489" s="291"/>
      <c r="N489" s="291"/>
      <c r="O489" s="291"/>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outlineLevel="1">
      <c r="A490" s="529">
        <v>27</v>
      </c>
      <c r="B490" s="428" t="s">
        <v>119</v>
      </c>
      <c r="C490" s="291" t="s">
        <v>25</v>
      </c>
      <c r="D490" s="295"/>
      <c r="E490" s="295"/>
      <c r="F490" s="295"/>
      <c r="G490" s="295"/>
      <c r="H490" s="295"/>
      <c r="I490" s="295"/>
      <c r="J490" s="295"/>
      <c r="K490" s="295"/>
      <c r="L490" s="295"/>
      <c r="M490" s="295"/>
      <c r="N490" s="295">
        <v>12</v>
      </c>
      <c r="O490" s="295"/>
      <c r="P490" s="295"/>
      <c r="Q490" s="295"/>
      <c r="R490" s="295"/>
      <c r="S490" s="295"/>
      <c r="T490" s="295"/>
      <c r="U490" s="295"/>
      <c r="V490" s="295"/>
      <c r="W490" s="295"/>
      <c r="X490" s="295"/>
      <c r="Y490" s="426"/>
      <c r="Z490" s="410"/>
      <c r="AA490" s="410"/>
      <c r="AB490" s="410"/>
      <c r="AC490" s="410"/>
      <c r="AD490" s="410"/>
      <c r="AE490" s="410"/>
      <c r="AF490" s="415"/>
      <c r="AG490" s="415"/>
      <c r="AH490" s="415"/>
      <c r="AI490" s="415"/>
      <c r="AJ490" s="415"/>
      <c r="AK490" s="415"/>
      <c r="AL490" s="415"/>
      <c r="AM490" s="296">
        <f>SUM(Y490:AL490)</f>
        <v>0</v>
      </c>
    </row>
    <row r="491" spans="1:39" outlineLevel="1">
      <c r="A491" s="529"/>
      <c r="B491" s="431" t="s">
        <v>308</v>
      </c>
      <c r="C491" s="291" t="s">
        <v>163</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1326">Z490</f>
        <v>0</v>
      </c>
      <c r="AA491" s="411">
        <f t="shared" ref="AA491" si="1327">AA490</f>
        <v>0</v>
      </c>
      <c r="AB491" s="411">
        <f t="shared" ref="AB491" si="1328">AB490</f>
        <v>0</v>
      </c>
      <c r="AC491" s="411">
        <f t="shared" ref="AC491" si="1329">AC490</f>
        <v>0</v>
      </c>
      <c r="AD491" s="411">
        <f t="shared" ref="AD491" si="1330">AD490</f>
        <v>0</v>
      </c>
      <c r="AE491" s="411">
        <f t="shared" ref="AE491" si="1331">AE490</f>
        <v>0</v>
      </c>
      <c r="AF491" s="411">
        <f t="shared" ref="AF491" si="1332">AF490</f>
        <v>0</v>
      </c>
      <c r="AG491" s="411">
        <f t="shared" ref="AG491" si="1333">AG490</f>
        <v>0</v>
      </c>
      <c r="AH491" s="411">
        <f t="shared" ref="AH491" si="1334">AH490</f>
        <v>0</v>
      </c>
      <c r="AI491" s="411">
        <f t="shared" ref="AI491" si="1335">AI490</f>
        <v>0</v>
      </c>
      <c r="AJ491" s="411">
        <f t="shared" ref="AJ491" si="1336">AJ490</f>
        <v>0</v>
      </c>
      <c r="AK491" s="411">
        <f t="shared" ref="AK491" si="1337">AK490</f>
        <v>0</v>
      </c>
      <c r="AL491" s="411">
        <f t="shared" ref="AL491" si="1338">AL490</f>
        <v>0</v>
      </c>
      <c r="AM491" s="306"/>
    </row>
    <row r="492" spans="1:39" outlineLevel="1">
      <c r="A492" s="529"/>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outlineLevel="1">
      <c r="A493" s="529">
        <v>28</v>
      </c>
      <c r="B493" s="428" t="s">
        <v>120</v>
      </c>
      <c r="C493" s="291" t="s">
        <v>25</v>
      </c>
      <c r="D493" s="295"/>
      <c r="E493" s="295"/>
      <c r="F493" s="295"/>
      <c r="G493" s="295"/>
      <c r="H493" s="295"/>
      <c r="I493" s="295"/>
      <c r="J493" s="295"/>
      <c r="K493" s="295"/>
      <c r="L493" s="295"/>
      <c r="M493" s="295"/>
      <c r="N493" s="295">
        <v>12</v>
      </c>
      <c r="O493" s="295"/>
      <c r="P493" s="295"/>
      <c r="Q493" s="295"/>
      <c r="R493" s="295"/>
      <c r="S493" s="295"/>
      <c r="T493" s="295"/>
      <c r="U493" s="295"/>
      <c r="V493" s="295"/>
      <c r="W493" s="295"/>
      <c r="X493" s="295"/>
      <c r="Y493" s="426"/>
      <c r="Z493" s="410"/>
      <c r="AA493" s="410"/>
      <c r="AB493" s="410"/>
      <c r="AC493" s="410"/>
      <c r="AD493" s="410"/>
      <c r="AE493" s="410"/>
      <c r="AF493" s="415"/>
      <c r="AG493" s="415"/>
      <c r="AH493" s="415"/>
      <c r="AI493" s="415"/>
      <c r="AJ493" s="415"/>
      <c r="AK493" s="415"/>
      <c r="AL493" s="415"/>
      <c r="AM493" s="296">
        <f>SUM(Y493:AL493)</f>
        <v>0</v>
      </c>
    </row>
    <row r="494" spans="1:39" outlineLevel="1">
      <c r="A494" s="529"/>
      <c r="B494" s="431" t="s">
        <v>308</v>
      </c>
      <c r="C494" s="291" t="s">
        <v>163</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 t="shared" ref="Z494" si="1339">Z493</f>
        <v>0</v>
      </c>
      <c r="AA494" s="411">
        <f t="shared" ref="AA494" si="1340">AA493</f>
        <v>0</v>
      </c>
      <c r="AB494" s="411">
        <f t="shared" ref="AB494" si="1341">AB493</f>
        <v>0</v>
      </c>
      <c r="AC494" s="411">
        <f t="shared" ref="AC494" si="1342">AC493</f>
        <v>0</v>
      </c>
      <c r="AD494" s="411">
        <f t="shared" ref="AD494" si="1343">AD493</f>
        <v>0</v>
      </c>
      <c r="AE494" s="411">
        <f t="shared" ref="AE494" si="1344">AE493</f>
        <v>0</v>
      </c>
      <c r="AF494" s="411">
        <f t="shared" ref="AF494" si="1345">AF493</f>
        <v>0</v>
      </c>
      <c r="AG494" s="411">
        <f t="shared" ref="AG494" si="1346">AG493</f>
        <v>0</v>
      </c>
      <c r="AH494" s="411">
        <f t="shared" ref="AH494" si="1347">AH493</f>
        <v>0</v>
      </c>
      <c r="AI494" s="411">
        <f t="shared" ref="AI494" si="1348">AI493</f>
        <v>0</v>
      </c>
      <c r="AJ494" s="411">
        <f t="shared" ref="AJ494" si="1349">AJ493</f>
        <v>0</v>
      </c>
      <c r="AK494" s="411">
        <f t="shared" ref="AK494" si="1350">AK493</f>
        <v>0</v>
      </c>
      <c r="AL494" s="411">
        <f t="shared" ref="AL494" si="1351">AL493</f>
        <v>0</v>
      </c>
      <c r="AM494" s="306"/>
    </row>
    <row r="495" spans="1:39" outlineLevel="1">
      <c r="A495" s="529"/>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outlineLevel="1">
      <c r="A496" s="529">
        <v>29</v>
      </c>
      <c r="B496" s="428" t="s">
        <v>121</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outlineLevel="1">
      <c r="A497" s="529"/>
      <c r="B497" s="431" t="s">
        <v>308</v>
      </c>
      <c r="C497" s="291" t="s">
        <v>163</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1352">Z496</f>
        <v>0</v>
      </c>
      <c r="AA497" s="411">
        <f t="shared" ref="AA497" si="1353">AA496</f>
        <v>0</v>
      </c>
      <c r="AB497" s="411">
        <f t="shared" ref="AB497" si="1354">AB496</f>
        <v>0</v>
      </c>
      <c r="AC497" s="411">
        <f t="shared" ref="AC497" si="1355">AC496</f>
        <v>0</v>
      </c>
      <c r="AD497" s="411">
        <f t="shared" ref="AD497" si="1356">AD496</f>
        <v>0</v>
      </c>
      <c r="AE497" s="411">
        <f t="shared" ref="AE497" si="1357">AE496</f>
        <v>0</v>
      </c>
      <c r="AF497" s="411">
        <f t="shared" ref="AF497" si="1358">AF496</f>
        <v>0</v>
      </c>
      <c r="AG497" s="411">
        <f t="shared" ref="AG497" si="1359">AG496</f>
        <v>0</v>
      </c>
      <c r="AH497" s="411">
        <f t="shared" ref="AH497" si="1360">AH496</f>
        <v>0</v>
      </c>
      <c r="AI497" s="411">
        <f t="shared" ref="AI497" si="1361">AI496</f>
        <v>0</v>
      </c>
      <c r="AJ497" s="411">
        <f t="shared" ref="AJ497" si="1362">AJ496</f>
        <v>0</v>
      </c>
      <c r="AK497" s="411">
        <f t="shared" ref="AK497" si="1363">AK496</f>
        <v>0</v>
      </c>
      <c r="AL497" s="411">
        <f t="shared" ref="AL497" si="1364">AL496</f>
        <v>0</v>
      </c>
      <c r="AM497" s="306"/>
    </row>
    <row r="498" spans="1:39" outlineLevel="1">
      <c r="A498" s="529"/>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outlineLevel="1">
      <c r="A499" s="529">
        <v>30</v>
      </c>
      <c r="B499" s="428" t="s">
        <v>122</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outlineLevel="1">
      <c r="A500" s="529"/>
      <c r="B500" s="431" t="s">
        <v>308</v>
      </c>
      <c r="C500" s="291" t="s">
        <v>163</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1365">Z499</f>
        <v>0</v>
      </c>
      <c r="AA500" s="411">
        <f t="shared" ref="AA500" si="1366">AA499</f>
        <v>0</v>
      </c>
      <c r="AB500" s="411">
        <f t="shared" ref="AB500" si="1367">AB499</f>
        <v>0</v>
      </c>
      <c r="AC500" s="411">
        <f t="shared" ref="AC500" si="1368">AC499</f>
        <v>0</v>
      </c>
      <c r="AD500" s="411">
        <f t="shared" ref="AD500" si="1369">AD499</f>
        <v>0</v>
      </c>
      <c r="AE500" s="411">
        <f t="shared" ref="AE500" si="1370">AE499</f>
        <v>0</v>
      </c>
      <c r="AF500" s="411">
        <f t="shared" ref="AF500" si="1371">AF499</f>
        <v>0</v>
      </c>
      <c r="AG500" s="411">
        <f t="shared" ref="AG500" si="1372">AG499</f>
        <v>0</v>
      </c>
      <c r="AH500" s="411">
        <f t="shared" ref="AH500" si="1373">AH499</f>
        <v>0</v>
      </c>
      <c r="AI500" s="411">
        <f t="shared" ref="AI500" si="1374">AI499</f>
        <v>0</v>
      </c>
      <c r="AJ500" s="411">
        <f t="shared" ref="AJ500" si="1375">AJ499</f>
        <v>0</v>
      </c>
      <c r="AK500" s="411">
        <f t="shared" ref="AK500" si="1376">AK499</f>
        <v>0</v>
      </c>
      <c r="AL500" s="411">
        <f t="shared" ref="AL500" si="1377">AL499</f>
        <v>0</v>
      </c>
      <c r="AM500" s="306"/>
    </row>
    <row r="501" spans="1:39" outlineLevel="1">
      <c r="A501" s="529"/>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30" outlineLevel="1">
      <c r="A502" s="529">
        <v>31</v>
      </c>
      <c r="B502" s="428" t="s">
        <v>123</v>
      </c>
      <c r="C502" s="291" t="s">
        <v>25</v>
      </c>
      <c r="D502" s="295"/>
      <c r="E502" s="295"/>
      <c r="F502" s="295"/>
      <c r="G502" s="295"/>
      <c r="H502" s="295"/>
      <c r="I502" s="295"/>
      <c r="J502" s="295"/>
      <c r="K502" s="295"/>
      <c r="L502" s="295"/>
      <c r="M502" s="295"/>
      <c r="N502" s="295">
        <v>12</v>
      </c>
      <c r="O502" s="295"/>
      <c r="P502" s="295"/>
      <c r="Q502" s="295"/>
      <c r="R502" s="295"/>
      <c r="S502" s="295"/>
      <c r="T502" s="295"/>
      <c r="U502" s="295"/>
      <c r="V502" s="295"/>
      <c r="W502" s="295"/>
      <c r="X502" s="295"/>
      <c r="Y502" s="426"/>
      <c r="Z502" s="410"/>
      <c r="AA502" s="410"/>
      <c r="AB502" s="410"/>
      <c r="AC502" s="410"/>
      <c r="AD502" s="410"/>
      <c r="AE502" s="410"/>
      <c r="AF502" s="415"/>
      <c r="AG502" s="415"/>
      <c r="AH502" s="415"/>
      <c r="AI502" s="415"/>
      <c r="AJ502" s="415"/>
      <c r="AK502" s="415"/>
      <c r="AL502" s="415"/>
      <c r="AM502" s="296">
        <f>SUM(Y502:AL502)</f>
        <v>0</v>
      </c>
    </row>
    <row r="503" spans="1:39" outlineLevel="1">
      <c r="A503" s="529"/>
      <c r="B503" s="431" t="s">
        <v>308</v>
      </c>
      <c r="C503" s="291" t="s">
        <v>163</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0</v>
      </c>
      <c r="Z503" s="411">
        <f t="shared" ref="Z503" si="1378">Z502</f>
        <v>0</v>
      </c>
      <c r="AA503" s="411">
        <f t="shared" ref="AA503" si="1379">AA502</f>
        <v>0</v>
      </c>
      <c r="AB503" s="411">
        <f t="shared" ref="AB503" si="1380">AB502</f>
        <v>0</v>
      </c>
      <c r="AC503" s="411">
        <f t="shared" ref="AC503" si="1381">AC502</f>
        <v>0</v>
      </c>
      <c r="AD503" s="411">
        <f t="shared" ref="AD503" si="1382">AD502</f>
        <v>0</v>
      </c>
      <c r="AE503" s="411">
        <f t="shared" ref="AE503" si="1383">AE502</f>
        <v>0</v>
      </c>
      <c r="AF503" s="411">
        <f t="shared" ref="AF503" si="1384">AF502</f>
        <v>0</v>
      </c>
      <c r="AG503" s="411">
        <f t="shared" ref="AG503" si="1385">AG502</f>
        <v>0</v>
      </c>
      <c r="AH503" s="411">
        <f t="shared" ref="AH503" si="1386">AH502</f>
        <v>0</v>
      </c>
      <c r="AI503" s="411">
        <f t="shared" ref="AI503" si="1387">AI502</f>
        <v>0</v>
      </c>
      <c r="AJ503" s="411">
        <f t="shared" ref="AJ503" si="1388">AJ502</f>
        <v>0</v>
      </c>
      <c r="AK503" s="411">
        <f t="shared" ref="AK503" si="1389">AK502</f>
        <v>0</v>
      </c>
      <c r="AL503" s="411">
        <f t="shared" ref="AL503" si="1390">AL502</f>
        <v>0</v>
      </c>
      <c r="AM503" s="306"/>
    </row>
    <row r="504" spans="1:39" outlineLevel="1">
      <c r="A504" s="529"/>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30" outlineLevel="1">
      <c r="A505" s="529">
        <v>32</v>
      </c>
      <c r="B505" s="428" t="s">
        <v>124</v>
      </c>
      <c r="C505" s="291" t="s">
        <v>25</v>
      </c>
      <c r="D505" s="295"/>
      <c r="E505" s="295"/>
      <c r="F505" s="295"/>
      <c r="G505" s="295"/>
      <c r="H505" s="295"/>
      <c r="I505" s="295"/>
      <c r="J505" s="295"/>
      <c r="K505" s="295"/>
      <c r="L505" s="295"/>
      <c r="M505" s="295"/>
      <c r="N505" s="295">
        <v>12</v>
      </c>
      <c r="O505" s="295"/>
      <c r="P505" s="295"/>
      <c r="Q505" s="295"/>
      <c r="R505" s="295"/>
      <c r="S505" s="295"/>
      <c r="T505" s="295"/>
      <c r="U505" s="295"/>
      <c r="V505" s="295"/>
      <c r="W505" s="295"/>
      <c r="X505" s="295"/>
      <c r="Y505" s="426"/>
      <c r="Z505" s="410"/>
      <c r="AA505" s="410"/>
      <c r="AB505" s="410"/>
      <c r="AC505" s="410"/>
      <c r="AD505" s="410"/>
      <c r="AE505" s="410"/>
      <c r="AF505" s="415"/>
      <c r="AG505" s="415"/>
      <c r="AH505" s="415"/>
      <c r="AI505" s="415"/>
      <c r="AJ505" s="415"/>
      <c r="AK505" s="415"/>
      <c r="AL505" s="415"/>
      <c r="AM505" s="296">
        <f>SUM(Y505:AL505)</f>
        <v>0</v>
      </c>
    </row>
    <row r="506" spans="1:39" outlineLevel="1">
      <c r="A506" s="529"/>
      <c r="B506" s="431" t="s">
        <v>308</v>
      </c>
      <c r="C506" s="291" t="s">
        <v>163</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0</v>
      </c>
      <c r="Z506" s="411">
        <f t="shared" ref="Z506" si="1391">Z505</f>
        <v>0</v>
      </c>
      <c r="AA506" s="411">
        <f t="shared" ref="AA506" si="1392">AA505</f>
        <v>0</v>
      </c>
      <c r="AB506" s="411">
        <f t="shared" ref="AB506" si="1393">AB505</f>
        <v>0</v>
      </c>
      <c r="AC506" s="411">
        <f t="shared" ref="AC506" si="1394">AC505</f>
        <v>0</v>
      </c>
      <c r="AD506" s="411">
        <f t="shared" ref="AD506" si="1395">AD505</f>
        <v>0</v>
      </c>
      <c r="AE506" s="411">
        <f t="shared" ref="AE506" si="1396">AE505</f>
        <v>0</v>
      </c>
      <c r="AF506" s="411">
        <f t="shared" ref="AF506" si="1397">AF505</f>
        <v>0</v>
      </c>
      <c r="AG506" s="411">
        <f t="shared" ref="AG506" si="1398">AG505</f>
        <v>0</v>
      </c>
      <c r="AH506" s="411">
        <f t="shared" ref="AH506" si="1399">AH505</f>
        <v>0</v>
      </c>
      <c r="AI506" s="411">
        <f t="shared" ref="AI506" si="1400">AI505</f>
        <v>0</v>
      </c>
      <c r="AJ506" s="411">
        <f t="shared" ref="AJ506" si="1401">AJ505</f>
        <v>0</v>
      </c>
      <c r="AK506" s="411">
        <f t="shared" ref="AK506" si="1402">AK505</f>
        <v>0</v>
      </c>
      <c r="AL506" s="411">
        <f t="shared" ref="AL506" si="1403">AL505</f>
        <v>0</v>
      </c>
      <c r="AM506" s="306"/>
    </row>
    <row r="507" spans="1:39" outlineLevel="1">
      <c r="A507" s="529"/>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75" outlineLevel="1">
      <c r="A508" s="529"/>
      <c r="B508" s="501" t="s">
        <v>501</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outlineLevel="1">
      <c r="A509" s="529">
        <v>33</v>
      </c>
      <c r="B509" s="428" t="s">
        <v>125</v>
      </c>
      <c r="C509" s="291" t="s">
        <v>25</v>
      </c>
      <c r="D509" s="295"/>
      <c r="E509" s="295"/>
      <c r="F509" s="295"/>
      <c r="G509" s="295"/>
      <c r="H509" s="295"/>
      <c r="I509" s="295"/>
      <c r="J509" s="295"/>
      <c r="K509" s="295"/>
      <c r="L509" s="295"/>
      <c r="M509" s="295"/>
      <c r="N509" s="295">
        <v>0</v>
      </c>
      <c r="O509" s="295"/>
      <c r="P509" s="295"/>
      <c r="Q509" s="295"/>
      <c r="R509" s="295"/>
      <c r="S509" s="295"/>
      <c r="T509" s="295"/>
      <c r="U509" s="295"/>
      <c r="V509" s="295"/>
      <c r="W509" s="295"/>
      <c r="X509" s="295"/>
      <c r="Y509" s="426"/>
      <c r="Z509" s="410"/>
      <c r="AA509" s="410"/>
      <c r="AB509" s="410"/>
      <c r="AC509" s="410"/>
      <c r="AD509" s="410"/>
      <c r="AE509" s="410"/>
      <c r="AF509" s="415"/>
      <c r="AG509" s="415"/>
      <c r="AH509" s="415"/>
      <c r="AI509" s="415"/>
      <c r="AJ509" s="415"/>
      <c r="AK509" s="415"/>
      <c r="AL509" s="415"/>
      <c r="AM509" s="296">
        <f>SUM(Y509:AL509)</f>
        <v>0</v>
      </c>
    </row>
    <row r="510" spans="1:39" outlineLevel="1">
      <c r="A510" s="529"/>
      <c r="B510" s="431" t="s">
        <v>308</v>
      </c>
      <c r="C510" s="291" t="s">
        <v>163</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0</v>
      </c>
      <c r="Z510" s="411">
        <f t="shared" ref="Z510" si="1404">Z509</f>
        <v>0</v>
      </c>
      <c r="AA510" s="411">
        <f t="shared" ref="AA510" si="1405">AA509</f>
        <v>0</v>
      </c>
      <c r="AB510" s="411">
        <f t="shared" ref="AB510" si="1406">AB509</f>
        <v>0</v>
      </c>
      <c r="AC510" s="411">
        <f t="shared" ref="AC510" si="1407">AC509</f>
        <v>0</v>
      </c>
      <c r="AD510" s="411">
        <f t="shared" ref="AD510" si="1408">AD509</f>
        <v>0</v>
      </c>
      <c r="AE510" s="411">
        <f t="shared" ref="AE510" si="1409">AE509</f>
        <v>0</v>
      </c>
      <c r="AF510" s="411">
        <f t="shared" ref="AF510" si="1410">AF509</f>
        <v>0</v>
      </c>
      <c r="AG510" s="411">
        <f t="shared" ref="AG510" si="1411">AG509</f>
        <v>0</v>
      </c>
      <c r="AH510" s="411">
        <f t="shared" ref="AH510" si="1412">AH509</f>
        <v>0</v>
      </c>
      <c r="AI510" s="411">
        <f t="shared" ref="AI510" si="1413">AI509</f>
        <v>0</v>
      </c>
      <c r="AJ510" s="411">
        <f t="shared" ref="AJ510" si="1414">AJ509</f>
        <v>0</v>
      </c>
      <c r="AK510" s="411">
        <f t="shared" ref="AK510" si="1415">AK509</f>
        <v>0</v>
      </c>
      <c r="AL510" s="411">
        <f t="shared" ref="AL510" si="1416">AL509</f>
        <v>0</v>
      </c>
      <c r="AM510" s="306"/>
    </row>
    <row r="511" spans="1:39" outlineLevel="1">
      <c r="A511" s="529"/>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outlineLevel="1">
      <c r="A512" s="529">
        <v>34</v>
      </c>
      <c r="B512" s="428" t="s">
        <v>126</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outlineLevel="1">
      <c r="A513" s="529"/>
      <c r="B513" s="431" t="s">
        <v>308</v>
      </c>
      <c r="C513" s="291" t="s">
        <v>163</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1417">Z512</f>
        <v>0</v>
      </c>
      <c r="AA513" s="411">
        <f t="shared" ref="AA513" si="1418">AA512</f>
        <v>0</v>
      </c>
      <c r="AB513" s="411">
        <f t="shared" ref="AB513" si="1419">AB512</f>
        <v>0</v>
      </c>
      <c r="AC513" s="411">
        <f t="shared" ref="AC513" si="1420">AC512</f>
        <v>0</v>
      </c>
      <c r="AD513" s="411">
        <f t="shared" ref="AD513" si="1421">AD512</f>
        <v>0</v>
      </c>
      <c r="AE513" s="411">
        <f t="shared" ref="AE513" si="1422">AE512</f>
        <v>0</v>
      </c>
      <c r="AF513" s="411">
        <f t="shared" ref="AF513" si="1423">AF512</f>
        <v>0</v>
      </c>
      <c r="AG513" s="411">
        <f t="shared" ref="AG513" si="1424">AG512</f>
        <v>0</v>
      </c>
      <c r="AH513" s="411">
        <f t="shared" ref="AH513" si="1425">AH512</f>
        <v>0</v>
      </c>
      <c r="AI513" s="411">
        <f t="shared" ref="AI513" si="1426">AI512</f>
        <v>0</v>
      </c>
      <c r="AJ513" s="411">
        <f t="shared" ref="AJ513" si="1427">AJ512</f>
        <v>0</v>
      </c>
      <c r="AK513" s="411">
        <f t="shared" ref="AK513" si="1428">AK512</f>
        <v>0</v>
      </c>
      <c r="AL513" s="411">
        <f t="shared" ref="AL513" si="1429">AL512</f>
        <v>0</v>
      </c>
      <c r="AM513" s="306"/>
    </row>
    <row r="514" spans="1:39" outlineLevel="1">
      <c r="A514" s="529"/>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outlineLevel="1">
      <c r="A515" s="529">
        <v>35</v>
      </c>
      <c r="B515" s="428" t="s">
        <v>127</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outlineLevel="1">
      <c r="A516" s="529"/>
      <c r="B516" s="431" t="s">
        <v>308</v>
      </c>
      <c r="C516" s="291" t="s">
        <v>163</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1430">Z515</f>
        <v>0</v>
      </c>
      <c r="AA516" s="411">
        <f t="shared" ref="AA516" si="1431">AA515</f>
        <v>0</v>
      </c>
      <c r="AB516" s="411">
        <f t="shared" ref="AB516" si="1432">AB515</f>
        <v>0</v>
      </c>
      <c r="AC516" s="411">
        <f t="shared" ref="AC516" si="1433">AC515</f>
        <v>0</v>
      </c>
      <c r="AD516" s="411">
        <f t="shared" ref="AD516" si="1434">AD515</f>
        <v>0</v>
      </c>
      <c r="AE516" s="411">
        <f t="shared" ref="AE516" si="1435">AE515</f>
        <v>0</v>
      </c>
      <c r="AF516" s="411">
        <f t="shared" ref="AF516" si="1436">AF515</f>
        <v>0</v>
      </c>
      <c r="AG516" s="411">
        <f t="shared" ref="AG516" si="1437">AG515</f>
        <v>0</v>
      </c>
      <c r="AH516" s="411">
        <f t="shared" ref="AH516" si="1438">AH515</f>
        <v>0</v>
      </c>
      <c r="AI516" s="411">
        <f t="shared" ref="AI516" si="1439">AI515</f>
        <v>0</v>
      </c>
      <c r="AJ516" s="411">
        <f t="shared" ref="AJ516" si="1440">AJ515</f>
        <v>0</v>
      </c>
      <c r="AK516" s="411">
        <f t="shared" ref="AK516" si="1441">AK515</f>
        <v>0</v>
      </c>
      <c r="AL516" s="411">
        <f t="shared" ref="AL516" si="1442">AL515</f>
        <v>0</v>
      </c>
      <c r="AM516" s="306"/>
    </row>
    <row r="517" spans="1:39" outlineLevel="1">
      <c r="A517" s="529"/>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75" outlineLevel="1">
      <c r="A518" s="529"/>
      <c r="B518" s="501" t="s">
        <v>502</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ht="45" outlineLevel="1">
      <c r="A519" s="529">
        <v>36</v>
      </c>
      <c r="B519" s="428" t="s">
        <v>128</v>
      </c>
      <c r="C519" s="291" t="s">
        <v>25</v>
      </c>
      <c r="D519" s="295"/>
      <c r="E519" s="295"/>
      <c r="F519" s="295"/>
      <c r="G519" s="295"/>
      <c r="H519" s="295"/>
      <c r="I519" s="295"/>
      <c r="J519" s="295"/>
      <c r="K519" s="295"/>
      <c r="L519" s="295"/>
      <c r="M519" s="295"/>
      <c r="N519" s="295">
        <v>12</v>
      </c>
      <c r="O519" s="295"/>
      <c r="P519" s="295"/>
      <c r="Q519" s="295"/>
      <c r="R519" s="295"/>
      <c r="S519" s="295"/>
      <c r="T519" s="295"/>
      <c r="U519" s="295"/>
      <c r="V519" s="295"/>
      <c r="W519" s="295"/>
      <c r="X519" s="295"/>
      <c r="Y519" s="426"/>
      <c r="Z519" s="410"/>
      <c r="AA519" s="410"/>
      <c r="AB519" s="410"/>
      <c r="AC519" s="410"/>
      <c r="AD519" s="410"/>
      <c r="AE519" s="410"/>
      <c r="AF519" s="415"/>
      <c r="AG519" s="415"/>
      <c r="AH519" s="415"/>
      <c r="AI519" s="415"/>
      <c r="AJ519" s="415"/>
      <c r="AK519" s="415"/>
      <c r="AL519" s="415"/>
      <c r="AM519" s="296">
        <f>SUM(Y519:AL519)</f>
        <v>0</v>
      </c>
    </row>
    <row r="520" spans="1:39" outlineLevel="1">
      <c r="A520" s="529"/>
      <c r="B520" s="431" t="s">
        <v>308</v>
      </c>
      <c r="C520" s="291" t="s">
        <v>163</v>
      </c>
      <c r="D520" s="295"/>
      <c r="E520" s="295"/>
      <c r="F520" s="295"/>
      <c r="G520" s="295"/>
      <c r="H520" s="295"/>
      <c r="I520" s="295"/>
      <c r="J520" s="295"/>
      <c r="K520" s="295"/>
      <c r="L520" s="295"/>
      <c r="M520" s="295"/>
      <c r="N520" s="295">
        <f>N519</f>
        <v>12</v>
      </c>
      <c r="O520" s="295"/>
      <c r="P520" s="295"/>
      <c r="Q520" s="295"/>
      <c r="R520" s="295"/>
      <c r="S520" s="295"/>
      <c r="T520" s="295"/>
      <c r="U520" s="295"/>
      <c r="V520" s="295"/>
      <c r="W520" s="295"/>
      <c r="X520" s="295"/>
      <c r="Y520" s="411">
        <f>Y519</f>
        <v>0</v>
      </c>
      <c r="Z520" s="411">
        <f t="shared" ref="Z520" si="1443">Z519</f>
        <v>0</v>
      </c>
      <c r="AA520" s="411">
        <f t="shared" ref="AA520" si="1444">AA519</f>
        <v>0</v>
      </c>
      <c r="AB520" s="411">
        <f t="shared" ref="AB520" si="1445">AB519</f>
        <v>0</v>
      </c>
      <c r="AC520" s="411">
        <f t="shared" ref="AC520" si="1446">AC519</f>
        <v>0</v>
      </c>
      <c r="AD520" s="411">
        <f t="shared" ref="AD520" si="1447">AD519</f>
        <v>0</v>
      </c>
      <c r="AE520" s="411">
        <f t="shared" ref="AE520" si="1448">AE519</f>
        <v>0</v>
      </c>
      <c r="AF520" s="411">
        <f t="shared" ref="AF520" si="1449">AF519</f>
        <v>0</v>
      </c>
      <c r="AG520" s="411">
        <f t="shared" ref="AG520" si="1450">AG519</f>
        <v>0</v>
      </c>
      <c r="AH520" s="411">
        <f t="shared" ref="AH520" si="1451">AH519</f>
        <v>0</v>
      </c>
      <c r="AI520" s="411">
        <f t="shared" ref="AI520" si="1452">AI519</f>
        <v>0</v>
      </c>
      <c r="AJ520" s="411">
        <f t="shared" ref="AJ520" si="1453">AJ519</f>
        <v>0</v>
      </c>
      <c r="AK520" s="411">
        <f t="shared" ref="AK520" si="1454">AK519</f>
        <v>0</v>
      </c>
      <c r="AL520" s="411">
        <f t="shared" ref="AL520" si="1455">AL519</f>
        <v>0</v>
      </c>
      <c r="AM520" s="306"/>
    </row>
    <row r="521" spans="1:39" outlineLevel="1">
      <c r="A521" s="529"/>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outlineLevel="1">
      <c r="A522" s="529">
        <v>37</v>
      </c>
      <c r="B522" s="428" t="s">
        <v>129</v>
      </c>
      <c r="C522" s="291" t="s">
        <v>25</v>
      </c>
      <c r="D522" s="295"/>
      <c r="E522" s="295"/>
      <c r="F522" s="295"/>
      <c r="G522" s="295"/>
      <c r="H522" s="295"/>
      <c r="I522" s="295"/>
      <c r="J522" s="295"/>
      <c r="K522" s="295"/>
      <c r="L522" s="295"/>
      <c r="M522" s="295"/>
      <c r="N522" s="295">
        <v>12</v>
      </c>
      <c r="O522" s="295"/>
      <c r="P522" s="295"/>
      <c r="Q522" s="295"/>
      <c r="R522" s="295"/>
      <c r="S522" s="295"/>
      <c r="T522" s="295"/>
      <c r="U522" s="295"/>
      <c r="V522" s="295"/>
      <c r="W522" s="295"/>
      <c r="X522" s="295"/>
      <c r="Y522" s="426"/>
      <c r="Z522" s="410"/>
      <c r="AA522" s="410"/>
      <c r="AB522" s="410"/>
      <c r="AC522" s="410"/>
      <c r="AD522" s="410"/>
      <c r="AE522" s="410"/>
      <c r="AF522" s="415"/>
      <c r="AG522" s="415"/>
      <c r="AH522" s="415"/>
      <c r="AI522" s="415"/>
      <c r="AJ522" s="415"/>
      <c r="AK522" s="415"/>
      <c r="AL522" s="415"/>
      <c r="AM522" s="296">
        <f>SUM(Y522:AL522)</f>
        <v>0</v>
      </c>
    </row>
    <row r="523" spans="1:39" outlineLevel="1">
      <c r="A523" s="529"/>
      <c r="B523" s="431" t="s">
        <v>308</v>
      </c>
      <c r="C523" s="291" t="s">
        <v>163</v>
      </c>
      <c r="D523" s="295"/>
      <c r="E523" s="295"/>
      <c r="F523" s="295"/>
      <c r="G523" s="295"/>
      <c r="H523" s="295"/>
      <c r="I523" s="295"/>
      <c r="J523" s="295"/>
      <c r="K523" s="295"/>
      <c r="L523" s="295"/>
      <c r="M523" s="295"/>
      <c r="N523" s="295">
        <f>N522</f>
        <v>12</v>
      </c>
      <c r="O523" s="295"/>
      <c r="P523" s="295"/>
      <c r="Q523" s="295"/>
      <c r="R523" s="295"/>
      <c r="S523" s="295"/>
      <c r="T523" s="295"/>
      <c r="U523" s="295"/>
      <c r="V523" s="295"/>
      <c r="W523" s="295"/>
      <c r="X523" s="295"/>
      <c r="Y523" s="411">
        <f>Y522</f>
        <v>0</v>
      </c>
      <c r="Z523" s="411">
        <f t="shared" ref="Z523" si="1456">Z522</f>
        <v>0</v>
      </c>
      <c r="AA523" s="411">
        <f t="shared" ref="AA523" si="1457">AA522</f>
        <v>0</v>
      </c>
      <c r="AB523" s="411">
        <f t="shared" ref="AB523" si="1458">AB522</f>
        <v>0</v>
      </c>
      <c r="AC523" s="411">
        <f t="shared" ref="AC523" si="1459">AC522</f>
        <v>0</v>
      </c>
      <c r="AD523" s="411">
        <f t="shared" ref="AD523" si="1460">AD522</f>
        <v>0</v>
      </c>
      <c r="AE523" s="411">
        <f t="shared" ref="AE523" si="1461">AE522</f>
        <v>0</v>
      </c>
      <c r="AF523" s="411">
        <f t="shared" ref="AF523" si="1462">AF522</f>
        <v>0</v>
      </c>
      <c r="AG523" s="411">
        <f t="shared" ref="AG523" si="1463">AG522</f>
        <v>0</v>
      </c>
      <c r="AH523" s="411">
        <f t="shared" ref="AH523" si="1464">AH522</f>
        <v>0</v>
      </c>
      <c r="AI523" s="411">
        <f t="shared" ref="AI523" si="1465">AI522</f>
        <v>0</v>
      </c>
      <c r="AJ523" s="411">
        <f t="shared" ref="AJ523" si="1466">AJ522</f>
        <v>0</v>
      </c>
      <c r="AK523" s="411">
        <f t="shared" ref="AK523" si="1467">AK522</f>
        <v>0</v>
      </c>
      <c r="AL523" s="411">
        <f t="shared" ref="AL523" si="1468">AL522</f>
        <v>0</v>
      </c>
      <c r="AM523" s="306"/>
    </row>
    <row r="524" spans="1:39" outlineLevel="1">
      <c r="A524" s="529"/>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outlineLevel="1">
      <c r="A525" s="529">
        <v>38</v>
      </c>
      <c r="B525" s="428" t="s">
        <v>130</v>
      </c>
      <c r="C525" s="291" t="s">
        <v>25</v>
      </c>
      <c r="D525" s="295"/>
      <c r="E525" s="295"/>
      <c r="F525" s="295"/>
      <c r="G525" s="295"/>
      <c r="H525" s="295"/>
      <c r="I525" s="295"/>
      <c r="J525" s="295"/>
      <c r="K525" s="295"/>
      <c r="L525" s="295"/>
      <c r="M525" s="295"/>
      <c r="N525" s="295">
        <v>12</v>
      </c>
      <c r="O525" s="295"/>
      <c r="P525" s="295"/>
      <c r="Q525" s="295"/>
      <c r="R525" s="295"/>
      <c r="S525" s="295"/>
      <c r="T525" s="295"/>
      <c r="U525" s="295"/>
      <c r="V525" s="295"/>
      <c r="W525" s="295"/>
      <c r="X525" s="295"/>
      <c r="Y525" s="426"/>
      <c r="Z525" s="410"/>
      <c r="AA525" s="410"/>
      <c r="AB525" s="410"/>
      <c r="AC525" s="410"/>
      <c r="AD525" s="410"/>
      <c r="AE525" s="410"/>
      <c r="AF525" s="415"/>
      <c r="AG525" s="415"/>
      <c r="AH525" s="415"/>
      <c r="AI525" s="415"/>
      <c r="AJ525" s="415"/>
      <c r="AK525" s="415"/>
      <c r="AL525" s="415"/>
      <c r="AM525" s="296">
        <f>SUM(Y525:AL525)</f>
        <v>0</v>
      </c>
    </row>
    <row r="526" spans="1:39" outlineLevel="1">
      <c r="A526" s="529"/>
      <c r="B526" s="431" t="s">
        <v>308</v>
      </c>
      <c r="C526" s="291" t="s">
        <v>163</v>
      </c>
      <c r="D526" s="295"/>
      <c r="E526" s="295"/>
      <c r="F526" s="295"/>
      <c r="G526" s="295"/>
      <c r="H526" s="295"/>
      <c r="I526" s="295"/>
      <c r="J526" s="295"/>
      <c r="K526" s="295"/>
      <c r="L526" s="295"/>
      <c r="M526" s="295"/>
      <c r="N526" s="295">
        <f>N525</f>
        <v>12</v>
      </c>
      <c r="O526" s="295"/>
      <c r="P526" s="295"/>
      <c r="Q526" s="295"/>
      <c r="R526" s="295"/>
      <c r="S526" s="295"/>
      <c r="T526" s="295"/>
      <c r="U526" s="295"/>
      <c r="V526" s="295"/>
      <c r="W526" s="295"/>
      <c r="X526" s="295"/>
      <c r="Y526" s="411">
        <f>Y525</f>
        <v>0</v>
      </c>
      <c r="Z526" s="411">
        <f t="shared" ref="Z526" si="1469">Z525</f>
        <v>0</v>
      </c>
      <c r="AA526" s="411">
        <f t="shared" ref="AA526" si="1470">AA525</f>
        <v>0</v>
      </c>
      <c r="AB526" s="411">
        <f t="shared" ref="AB526" si="1471">AB525</f>
        <v>0</v>
      </c>
      <c r="AC526" s="411">
        <f t="shared" ref="AC526" si="1472">AC525</f>
        <v>0</v>
      </c>
      <c r="AD526" s="411">
        <f t="shared" ref="AD526" si="1473">AD525</f>
        <v>0</v>
      </c>
      <c r="AE526" s="411">
        <f t="shared" ref="AE526" si="1474">AE525</f>
        <v>0</v>
      </c>
      <c r="AF526" s="411">
        <f t="shared" ref="AF526" si="1475">AF525</f>
        <v>0</v>
      </c>
      <c r="AG526" s="411">
        <f t="shared" ref="AG526" si="1476">AG525</f>
        <v>0</v>
      </c>
      <c r="AH526" s="411">
        <f t="shared" ref="AH526" si="1477">AH525</f>
        <v>0</v>
      </c>
      <c r="AI526" s="411">
        <f t="shared" ref="AI526" si="1478">AI525</f>
        <v>0</v>
      </c>
      <c r="AJ526" s="411">
        <f t="shared" ref="AJ526" si="1479">AJ525</f>
        <v>0</v>
      </c>
      <c r="AK526" s="411">
        <f t="shared" ref="AK526" si="1480">AK525</f>
        <v>0</v>
      </c>
      <c r="AL526" s="411">
        <f t="shared" ref="AL526" si="1481">AL525</f>
        <v>0</v>
      </c>
      <c r="AM526" s="306"/>
    </row>
    <row r="527" spans="1:39" outlineLevel="1">
      <c r="A527" s="529"/>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outlineLevel="1">
      <c r="A528" s="529">
        <v>39</v>
      </c>
      <c r="B528" s="428" t="s">
        <v>131</v>
      </c>
      <c r="C528" s="291" t="s">
        <v>25</v>
      </c>
      <c r="D528" s="295"/>
      <c r="E528" s="295"/>
      <c r="F528" s="295"/>
      <c r="G528" s="295"/>
      <c r="H528" s="295"/>
      <c r="I528" s="295"/>
      <c r="J528" s="295"/>
      <c r="K528" s="295"/>
      <c r="L528" s="295"/>
      <c r="M528" s="295"/>
      <c r="N528" s="295">
        <v>12</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outlineLevel="1">
      <c r="A529" s="529"/>
      <c r="B529" s="431" t="s">
        <v>308</v>
      </c>
      <c r="C529" s="291" t="s">
        <v>163</v>
      </c>
      <c r="D529" s="295"/>
      <c r="E529" s="295"/>
      <c r="F529" s="295"/>
      <c r="G529" s="295"/>
      <c r="H529" s="295"/>
      <c r="I529" s="295"/>
      <c r="J529" s="295"/>
      <c r="K529" s="295"/>
      <c r="L529" s="295"/>
      <c r="M529" s="295"/>
      <c r="N529" s="295">
        <f>N528</f>
        <v>12</v>
      </c>
      <c r="O529" s="295"/>
      <c r="P529" s="295"/>
      <c r="Q529" s="295"/>
      <c r="R529" s="295"/>
      <c r="S529" s="295"/>
      <c r="T529" s="295"/>
      <c r="U529" s="295"/>
      <c r="V529" s="295"/>
      <c r="W529" s="295"/>
      <c r="X529" s="295"/>
      <c r="Y529" s="411">
        <f>Y528</f>
        <v>0</v>
      </c>
      <c r="Z529" s="411">
        <f t="shared" ref="Z529" si="1482">Z528</f>
        <v>0</v>
      </c>
      <c r="AA529" s="411">
        <f t="shared" ref="AA529" si="1483">AA528</f>
        <v>0</v>
      </c>
      <c r="AB529" s="411">
        <f t="shared" ref="AB529" si="1484">AB528</f>
        <v>0</v>
      </c>
      <c r="AC529" s="411">
        <f t="shared" ref="AC529" si="1485">AC528</f>
        <v>0</v>
      </c>
      <c r="AD529" s="411">
        <f t="shared" ref="AD529" si="1486">AD528</f>
        <v>0</v>
      </c>
      <c r="AE529" s="411">
        <f t="shared" ref="AE529" si="1487">AE528</f>
        <v>0</v>
      </c>
      <c r="AF529" s="411">
        <f t="shared" ref="AF529" si="1488">AF528</f>
        <v>0</v>
      </c>
      <c r="AG529" s="411">
        <f t="shared" ref="AG529" si="1489">AG528</f>
        <v>0</v>
      </c>
      <c r="AH529" s="411">
        <f t="shared" ref="AH529" si="1490">AH528</f>
        <v>0</v>
      </c>
      <c r="AI529" s="411">
        <f t="shared" ref="AI529" si="1491">AI528</f>
        <v>0</v>
      </c>
      <c r="AJ529" s="411">
        <f t="shared" ref="AJ529" si="1492">AJ528</f>
        <v>0</v>
      </c>
      <c r="AK529" s="411">
        <f t="shared" ref="AK529" si="1493">AK528</f>
        <v>0</v>
      </c>
      <c r="AL529" s="411">
        <f t="shared" ref="AL529" si="1494">AL528</f>
        <v>0</v>
      </c>
      <c r="AM529" s="306"/>
    </row>
    <row r="530" spans="1:39" outlineLevel="1">
      <c r="A530" s="529"/>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outlineLevel="1">
      <c r="A531" s="529">
        <v>40</v>
      </c>
      <c r="B531" s="428" t="s">
        <v>132</v>
      </c>
      <c r="C531" s="291" t="s">
        <v>25</v>
      </c>
      <c r="D531" s="295"/>
      <c r="E531" s="295"/>
      <c r="F531" s="295"/>
      <c r="G531" s="295"/>
      <c r="H531" s="295"/>
      <c r="I531" s="295"/>
      <c r="J531" s="295"/>
      <c r="K531" s="295"/>
      <c r="L531" s="295"/>
      <c r="M531" s="295"/>
      <c r="N531" s="295">
        <v>12</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outlineLevel="1">
      <c r="A532" s="529"/>
      <c r="B532" s="431" t="s">
        <v>308</v>
      </c>
      <c r="C532" s="291" t="s">
        <v>163</v>
      </c>
      <c r="D532" s="295"/>
      <c r="E532" s="295"/>
      <c r="F532" s="295"/>
      <c r="G532" s="295"/>
      <c r="H532" s="295"/>
      <c r="I532" s="295"/>
      <c r="J532" s="295"/>
      <c r="K532" s="295"/>
      <c r="L532" s="295"/>
      <c r="M532" s="295"/>
      <c r="N532" s="295">
        <f>N531</f>
        <v>12</v>
      </c>
      <c r="O532" s="295"/>
      <c r="P532" s="295"/>
      <c r="Q532" s="295"/>
      <c r="R532" s="295"/>
      <c r="S532" s="295"/>
      <c r="T532" s="295"/>
      <c r="U532" s="295"/>
      <c r="V532" s="295"/>
      <c r="W532" s="295"/>
      <c r="X532" s="295"/>
      <c r="Y532" s="411">
        <f>Y531</f>
        <v>0</v>
      </c>
      <c r="Z532" s="411">
        <f t="shared" ref="Z532" si="1495">Z531</f>
        <v>0</v>
      </c>
      <c r="AA532" s="411">
        <f t="shared" ref="AA532" si="1496">AA531</f>
        <v>0</v>
      </c>
      <c r="AB532" s="411">
        <f t="shared" ref="AB532" si="1497">AB531</f>
        <v>0</v>
      </c>
      <c r="AC532" s="411">
        <f t="shared" ref="AC532" si="1498">AC531</f>
        <v>0</v>
      </c>
      <c r="AD532" s="411">
        <f t="shared" ref="AD532" si="1499">AD531</f>
        <v>0</v>
      </c>
      <c r="AE532" s="411">
        <f t="shared" ref="AE532" si="1500">AE531</f>
        <v>0</v>
      </c>
      <c r="AF532" s="411">
        <f t="shared" ref="AF532" si="1501">AF531</f>
        <v>0</v>
      </c>
      <c r="AG532" s="411">
        <f t="shared" ref="AG532" si="1502">AG531</f>
        <v>0</v>
      </c>
      <c r="AH532" s="411">
        <f t="shared" ref="AH532" si="1503">AH531</f>
        <v>0</v>
      </c>
      <c r="AI532" s="411">
        <f t="shared" ref="AI532" si="1504">AI531</f>
        <v>0</v>
      </c>
      <c r="AJ532" s="411">
        <f t="shared" ref="AJ532" si="1505">AJ531</f>
        <v>0</v>
      </c>
      <c r="AK532" s="411">
        <f t="shared" ref="AK532" si="1506">AK531</f>
        <v>0</v>
      </c>
      <c r="AL532" s="411">
        <f t="shared" ref="AL532" si="1507">AL531</f>
        <v>0</v>
      </c>
      <c r="AM532" s="306"/>
    </row>
    <row r="533" spans="1:39" outlineLevel="1">
      <c r="A533" s="529"/>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45" outlineLevel="1">
      <c r="A534" s="529">
        <v>41</v>
      </c>
      <c r="B534" s="428" t="s">
        <v>133</v>
      </c>
      <c r="C534" s="291" t="s">
        <v>25</v>
      </c>
      <c r="D534" s="295"/>
      <c r="E534" s="295"/>
      <c r="F534" s="295"/>
      <c r="G534" s="295"/>
      <c r="H534" s="295"/>
      <c r="I534" s="295"/>
      <c r="J534" s="295"/>
      <c r="K534" s="295"/>
      <c r="L534" s="295"/>
      <c r="M534" s="295"/>
      <c r="N534" s="295">
        <v>12</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outlineLevel="1">
      <c r="A535" s="529"/>
      <c r="B535" s="431" t="s">
        <v>308</v>
      </c>
      <c r="C535" s="291" t="s">
        <v>163</v>
      </c>
      <c r="D535" s="295"/>
      <c r="E535" s="295"/>
      <c r="F535" s="295"/>
      <c r="G535" s="295"/>
      <c r="H535" s="295"/>
      <c r="I535" s="295"/>
      <c r="J535" s="295"/>
      <c r="K535" s="295"/>
      <c r="L535" s="295"/>
      <c r="M535" s="295"/>
      <c r="N535" s="295">
        <f>N534</f>
        <v>12</v>
      </c>
      <c r="O535" s="295"/>
      <c r="P535" s="295"/>
      <c r="Q535" s="295"/>
      <c r="R535" s="295"/>
      <c r="S535" s="295"/>
      <c r="T535" s="295"/>
      <c r="U535" s="295"/>
      <c r="V535" s="295"/>
      <c r="W535" s="295"/>
      <c r="X535" s="295"/>
      <c r="Y535" s="411">
        <f>Y534</f>
        <v>0</v>
      </c>
      <c r="Z535" s="411">
        <f t="shared" ref="Z535" si="1508">Z534</f>
        <v>0</v>
      </c>
      <c r="AA535" s="411">
        <f t="shared" ref="AA535" si="1509">AA534</f>
        <v>0</v>
      </c>
      <c r="AB535" s="411">
        <f t="shared" ref="AB535" si="1510">AB534</f>
        <v>0</v>
      </c>
      <c r="AC535" s="411">
        <f t="shared" ref="AC535" si="1511">AC534</f>
        <v>0</v>
      </c>
      <c r="AD535" s="411">
        <f t="shared" ref="AD535" si="1512">AD534</f>
        <v>0</v>
      </c>
      <c r="AE535" s="411">
        <f t="shared" ref="AE535" si="1513">AE534</f>
        <v>0</v>
      </c>
      <c r="AF535" s="411">
        <f t="shared" ref="AF535" si="1514">AF534</f>
        <v>0</v>
      </c>
      <c r="AG535" s="411">
        <f t="shared" ref="AG535" si="1515">AG534</f>
        <v>0</v>
      </c>
      <c r="AH535" s="411">
        <f t="shared" ref="AH535" si="1516">AH534</f>
        <v>0</v>
      </c>
      <c r="AI535" s="411">
        <f t="shared" ref="AI535" si="1517">AI534</f>
        <v>0</v>
      </c>
      <c r="AJ535" s="411">
        <f t="shared" ref="AJ535" si="1518">AJ534</f>
        <v>0</v>
      </c>
      <c r="AK535" s="411">
        <f t="shared" ref="AK535" si="1519">AK534</f>
        <v>0</v>
      </c>
      <c r="AL535" s="411">
        <f t="shared" ref="AL535" si="1520">AL534</f>
        <v>0</v>
      </c>
      <c r="AM535" s="306"/>
    </row>
    <row r="536" spans="1:39" outlineLevel="1">
      <c r="A536" s="529"/>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45" outlineLevel="1">
      <c r="A537" s="529">
        <v>42</v>
      </c>
      <c r="B537" s="428" t="s">
        <v>134</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outlineLevel="1">
      <c r="A538" s="529"/>
      <c r="B538" s="431" t="s">
        <v>308</v>
      </c>
      <c r="C538" s="291" t="s">
        <v>163</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1521">Z537</f>
        <v>0</v>
      </c>
      <c r="AA538" s="411">
        <f t="shared" ref="AA538" si="1522">AA537</f>
        <v>0</v>
      </c>
      <c r="AB538" s="411">
        <f t="shared" ref="AB538" si="1523">AB537</f>
        <v>0</v>
      </c>
      <c r="AC538" s="411">
        <f t="shared" ref="AC538" si="1524">AC537</f>
        <v>0</v>
      </c>
      <c r="AD538" s="411">
        <f t="shared" ref="AD538" si="1525">AD537</f>
        <v>0</v>
      </c>
      <c r="AE538" s="411">
        <f t="shared" ref="AE538" si="1526">AE537</f>
        <v>0</v>
      </c>
      <c r="AF538" s="411">
        <f t="shared" ref="AF538" si="1527">AF537</f>
        <v>0</v>
      </c>
      <c r="AG538" s="411">
        <f t="shared" ref="AG538" si="1528">AG537</f>
        <v>0</v>
      </c>
      <c r="AH538" s="411">
        <f t="shared" ref="AH538" si="1529">AH537</f>
        <v>0</v>
      </c>
      <c r="AI538" s="411">
        <f t="shared" ref="AI538" si="1530">AI537</f>
        <v>0</v>
      </c>
      <c r="AJ538" s="411">
        <f t="shared" ref="AJ538" si="1531">AJ537</f>
        <v>0</v>
      </c>
      <c r="AK538" s="411">
        <f t="shared" ref="AK538" si="1532">AK537</f>
        <v>0</v>
      </c>
      <c r="AL538" s="411">
        <f t="shared" ref="AL538" si="1533">AL537</f>
        <v>0</v>
      </c>
      <c r="AM538" s="306"/>
    </row>
    <row r="539" spans="1:39" outlineLevel="1">
      <c r="A539" s="529"/>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30" outlineLevel="1">
      <c r="A540" s="529">
        <v>43</v>
      </c>
      <c r="B540" s="428" t="s">
        <v>135</v>
      </c>
      <c r="C540" s="291" t="s">
        <v>25</v>
      </c>
      <c r="D540" s="295"/>
      <c r="E540" s="295"/>
      <c r="F540" s="295"/>
      <c r="G540" s="295"/>
      <c r="H540" s="295"/>
      <c r="I540" s="295"/>
      <c r="J540" s="295"/>
      <c r="K540" s="295"/>
      <c r="L540" s="295"/>
      <c r="M540" s="295"/>
      <c r="N540" s="295">
        <v>12</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outlineLevel="1">
      <c r="A541" s="529"/>
      <c r="B541" s="431" t="s">
        <v>308</v>
      </c>
      <c r="C541" s="291" t="s">
        <v>163</v>
      </c>
      <c r="D541" s="295"/>
      <c r="E541" s="295"/>
      <c r="F541" s="295"/>
      <c r="G541" s="295"/>
      <c r="H541" s="295"/>
      <c r="I541" s="295"/>
      <c r="J541" s="295"/>
      <c r="K541" s="295"/>
      <c r="L541" s="295"/>
      <c r="M541" s="295"/>
      <c r="N541" s="295">
        <f>N540</f>
        <v>12</v>
      </c>
      <c r="O541" s="295"/>
      <c r="P541" s="295"/>
      <c r="Q541" s="295"/>
      <c r="R541" s="295"/>
      <c r="S541" s="295"/>
      <c r="T541" s="295"/>
      <c r="U541" s="295"/>
      <c r="V541" s="295"/>
      <c r="W541" s="295"/>
      <c r="X541" s="295"/>
      <c r="Y541" s="411">
        <f>Y540</f>
        <v>0</v>
      </c>
      <c r="Z541" s="411">
        <f t="shared" ref="Z541" si="1534">Z540</f>
        <v>0</v>
      </c>
      <c r="AA541" s="411">
        <f t="shared" ref="AA541" si="1535">AA540</f>
        <v>0</v>
      </c>
      <c r="AB541" s="411">
        <f t="shared" ref="AB541" si="1536">AB540</f>
        <v>0</v>
      </c>
      <c r="AC541" s="411">
        <f t="shared" ref="AC541" si="1537">AC540</f>
        <v>0</v>
      </c>
      <c r="AD541" s="411">
        <f t="shared" ref="AD541" si="1538">AD540</f>
        <v>0</v>
      </c>
      <c r="AE541" s="411">
        <f t="shared" ref="AE541" si="1539">AE540</f>
        <v>0</v>
      </c>
      <c r="AF541" s="411">
        <f t="shared" ref="AF541" si="1540">AF540</f>
        <v>0</v>
      </c>
      <c r="AG541" s="411">
        <f t="shared" ref="AG541" si="1541">AG540</f>
        <v>0</v>
      </c>
      <c r="AH541" s="411">
        <f t="shared" ref="AH541" si="1542">AH540</f>
        <v>0</v>
      </c>
      <c r="AI541" s="411">
        <f t="shared" ref="AI541" si="1543">AI540</f>
        <v>0</v>
      </c>
      <c r="AJ541" s="411">
        <f t="shared" ref="AJ541" si="1544">AJ540</f>
        <v>0</v>
      </c>
      <c r="AK541" s="411">
        <f t="shared" ref="AK541" si="1545">AK540</f>
        <v>0</v>
      </c>
      <c r="AL541" s="411">
        <f t="shared" ref="AL541" si="1546">AL540</f>
        <v>0</v>
      </c>
      <c r="AM541" s="306"/>
    </row>
    <row r="542" spans="1:39" outlineLevel="1">
      <c r="A542" s="529"/>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outlineLevel="1">
      <c r="A543" s="529">
        <v>44</v>
      </c>
      <c r="B543" s="428" t="s">
        <v>136</v>
      </c>
      <c r="C543" s="291" t="s">
        <v>25</v>
      </c>
      <c r="D543" s="295"/>
      <c r="E543" s="295"/>
      <c r="F543" s="295"/>
      <c r="G543" s="295"/>
      <c r="H543" s="295"/>
      <c r="I543" s="295"/>
      <c r="J543" s="295"/>
      <c r="K543" s="295"/>
      <c r="L543" s="295"/>
      <c r="M543" s="295"/>
      <c r="N543" s="295">
        <v>12</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outlineLevel="1">
      <c r="A544" s="529"/>
      <c r="B544" s="431" t="s">
        <v>308</v>
      </c>
      <c r="C544" s="291" t="s">
        <v>163</v>
      </c>
      <c r="D544" s="295"/>
      <c r="E544" s="295"/>
      <c r="F544" s="295"/>
      <c r="G544" s="295"/>
      <c r="H544" s="295"/>
      <c r="I544" s="295"/>
      <c r="J544" s="295"/>
      <c r="K544" s="295"/>
      <c r="L544" s="295"/>
      <c r="M544" s="295"/>
      <c r="N544" s="295">
        <f>N543</f>
        <v>12</v>
      </c>
      <c r="O544" s="295"/>
      <c r="P544" s="295"/>
      <c r="Q544" s="295"/>
      <c r="R544" s="295"/>
      <c r="S544" s="295"/>
      <c r="T544" s="295"/>
      <c r="U544" s="295"/>
      <c r="V544" s="295"/>
      <c r="W544" s="295"/>
      <c r="X544" s="295"/>
      <c r="Y544" s="411">
        <f>Y543</f>
        <v>0</v>
      </c>
      <c r="Z544" s="411">
        <f t="shared" ref="Z544" si="1547">Z543</f>
        <v>0</v>
      </c>
      <c r="AA544" s="411">
        <f t="shared" ref="AA544" si="1548">AA543</f>
        <v>0</v>
      </c>
      <c r="AB544" s="411">
        <f t="shared" ref="AB544" si="1549">AB543</f>
        <v>0</v>
      </c>
      <c r="AC544" s="411">
        <f t="shared" ref="AC544" si="1550">AC543</f>
        <v>0</v>
      </c>
      <c r="AD544" s="411">
        <f t="shared" ref="AD544" si="1551">AD543</f>
        <v>0</v>
      </c>
      <c r="AE544" s="411">
        <f t="shared" ref="AE544" si="1552">AE543</f>
        <v>0</v>
      </c>
      <c r="AF544" s="411">
        <f t="shared" ref="AF544" si="1553">AF543</f>
        <v>0</v>
      </c>
      <c r="AG544" s="411">
        <f t="shared" ref="AG544" si="1554">AG543</f>
        <v>0</v>
      </c>
      <c r="AH544" s="411">
        <f t="shared" ref="AH544" si="1555">AH543</f>
        <v>0</v>
      </c>
      <c r="AI544" s="411">
        <f t="shared" ref="AI544" si="1556">AI543</f>
        <v>0</v>
      </c>
      <c r="AJ544" s="411">
        <f t="shared" ref="AJ544" si="1557">AJ543</f>
        <v>0</v>
      </c>
      <c r="AK544" s="411">
        <f t="shared" ref="AK544" si="1558">AK543</f>
        <v>0</v>
      </c>
      <c r="AL544" s="411">
        <f t="shared" ref="AL544" si="1559">AL543</f>
        <v>0</v>
      </c>
      <c r="AM544" s="306"/>
    </row>
    <row r="545" spans="1:39" outlineLevel="1">
      <c r="A545" s="529"/>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outlineLevel="1">
      <c r="A546" s="529">
        <v>45</v>
      </c>
      <c r="B546" s="428" t="s">
        <v>137</v>
      </c>
      <c r="C546" s="291" t="s">
        <v>25</v>
      </c>
      <c r="D546" s="295"/>
      <c r="E546" s="295"/>
      <c r="F546" s="295"/>
      <c r="G546" s="295"/>
      <c r="H546" s="295"/>
      <c r="I546" s="295"/>
      <c r="J546" s="295"/>
      <c r="K546" s="295"/>
      <c r="L546" s="295"/>
      <c r="M546" s="295"/>
      <c r="N546" s="295">
        <v>12</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outlineLevel="1">
      <c r="A547" s="529"/>
      <c r="B547" s="431" t="s">
        <v>308</v>
      </c>
      <c r="C547" s="291" t="s">
        <v>163</v>
      </c>
      <c r="D547" s="295"/>
      <c r="E547" s="295"/>
      <c r="F547" s="295"/>
      <c r="G547" s="295"/>
      <c r="H547" s="295"/>
      <c r="I547" s="295"/>
      <c r="J547" s="295"/>
      <c r="K547" s="295"/>
      <c r="L547" s="295"/>
      <c r="M547" s="295"/>
      <c r="N547" s="295">
        <f>N546</f>
        <v>12</v>
      </c>
      <c r="O547" s="295"/>
      <c r="P547" s="295"/>
      <c r="Q547" s="295"/>
      <c r="R547" s="295"/>
      <c r="S547" s="295"/>
      <c r="T547" s="295"/>
      <c r="U547" s="295"/>
      <c r="V547" s="295"/>
      <c r="W547" s="295"/>
      <c r="X547" s="295"/>
      <c r="Y547" s="411">
        <f>Y546</f>
        <v>0</v>
      </c>
      <c r="Z547" s="411">
        <f t="shared" ref="Z547" si="1560">Z546</f>
        <v>0</v>
      </c>
      <c r="AA547" s="411">
        <f t="shared" ref="AA547" si="1561">AA546</f>
        <v>0</v>
      </c>
      <c r="AB547" s="411">
        <f t="shared" ref="AB547" si="1562">AB546</f>
        <v>0</v>
      </c>
      <c r="AC547" s="411">
        <f t="shared" ref="AC547" si="1563">AC546</f>
        <v>0</v>
      </c>
      <c r="AD547" s="411">
        <f t="shared" ref="AD547" si="1564">AD546</f>
        <v>0</v>
      </c>
      <c r="AE547" s="411">
        <f t="shared" ref="AE547" si="1565">AE546</f>
        <v>0</v>
      </c>
      <c r="AF547" s="411">
        <f t="shared" ref="AF547" si="1566">AF546</f>
        <v>0</v>
      </c>
      <c r="AG547" s="411">
        <f t="shared" ref="AG547" si="1567">AG546</f>
        <v>0</v>
      </c>
      <c r="AH547" s="411">
        <f t="shared" ref="AH547" si="1568">AH546</f>
        <v>0</v>
      </c>
      <c r="AI547" s="411">
        <f t="shared" ref="AI547" si="1569">AI546</f>
        <v>0</v>
      </c>
      <c r="AJ547" s="411">
        <f t="shared" ref="AJ547" si="1570">AJ546</f>
        <v>0</v>
      </c>
      <c r="AK547" s="411">
        <f t="shared" ref="AK547" si="1571">AK546</f>
        <v>0</v>
      </c>
      <c r="AL547" s="411">
        <f t="shared" ref="AL547" si="1572">AL546</f>
        <v>0</v>
      </c>
      <c r="AM547" s="306"/>
    </row>
    <row r="548" spans="1:39" outlineLevel="1">
      <c r="A548" s="529"/>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outlineLevel="1">
      <c r="A549" s="529">
        <v>46</v>
      </c>
      <c r="B549" s="428" t="s">
        <v>138</v>
      </c>
      <c r="C549" s="291" t="s">
        <v>25</v>
      </c>
      <c r="D549" s="295"/>
      <c r="E549" s="295"/>
      <c r="F549" s="295"/>
      <c r="G549" s="295"/>
      <c r="H549" s="295"/>
      <c r="I549" s="295"/>
      <c r="J549" s="295"/>
      <c r="K549" s="295"/>
      <c r="L549" s="295"/>
      <c r="M549" s="295"/>
      <c r="N549" s="295">
        <v>12</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outlineLevel="1">
      <c r="A550" s="529"/>
      <c r="B550" s="431" t="s">
        <v>308</v>
      </c>
      <c r="C550" s="291" t="s">
        <v>163</v>
      </c>
      <c r="D550" s="295"/>
      <c r="E550" s="295"/>
      <c r="F550" s="295"/>
      <c r="G550" s="295"/>
      <c r="H550" s="295"/>
      <c r="I550" s="295"/>
      <c r="J550" s="295"/>
      <c r="K550" s="295"/>
      <c r="L550" s="295"/>
      <c r="M550" s="295"/>
      <c r="N550" s="295">
        <f>N549</f>
        <v>12</v>
      </c>
      <c r="O550" s="295"/>
      <c r="P550" s="295"/>
      <c r="Q550" s="295"/>
      <c r="R550" s="295"/>
      <c r="S550" s="295"/>
      <c r="T550" s="295"/>
      <c r="U550" s="295"/>
      <c r="V550" s="295"/>
      <c r="W550" s="295"/>
      <c r="X550" s="295"/>
      <c r="Y550" s="411">
        <f>Y549</f>
        <v>0</v>
      </c>
      <c r="Z550" s="411">
        <f t="shared" ref="Z550" si="1573">Z549</f>
        <v>0</v>
      </c>
      <c r="AA550" s="411">
        <f t="shared" ref="AA550" si="1574">AA549</f>
        <v>0</v>
      </c>
      <c r="AB550" s="411">
        <f t="shared" ref="AB550" si="1575">AB549</f>
        <v>0</v>
      </c>
      <c r="AC550" s="411">
        <f t="shared" ref="AC550" si="1576">AC549</f>
        <v>0</v>
      </c>
      <c r="AD550" s="411">
        <f t="shared" ref="AD550" si="1577">AD549</f>
        <v>0</v>
      </c>
      <c r="AE550" s="411">
        <f t="shared" ref="AE550" si="1578">AE549</f>
        <v>0</v>
      </c>
      <c r="AF550" s="411">
        <f t="shared" ref="AF550" si="1579">AF549</f>
        <v>0</v>
      </c>
      <c r="AG550" s="411">
        <f t="shared" ref="AG550" si="1580">AG549</f>
        <v>0</v>
      </c>
      <c r="AH550" s="411">
        <f t="shared" ref="AH550" si="1581">AH549</f>
        <v>0</v>
      </c>
      <c r="AI550" s="411">
        <f t="shared" ref="AI550" si="1582">AI549</f>
        <v>0</v>
      </c>
      <c r="AJ550" s="411">
        <f t="shared" ref="AJ550" si="1583">AJ549</f>
        <v>0</v>
      </c>
      <c r="AK550" s="411">
        <f t="shared" ref="AK550" si="1584">AK549</f>
        <v>0</v>
      </c>
      <c r="AL550" s="411">
        <f t="shared" ref="AL550" si="1585">AL549</f>
        <v>0</v>
      </c>
      <c r="AM550" s="306"/>
    </row>
    <row r="551" spans="1:39" outlineLevel="1">
      <c r="A551" s="529"/>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outlineLevel="1">
      <c r="A552" s="529">
        <v>47</v>
      </c>
      <c r="B552" s="428" t="s">
        <v>139</v>
      </c>
      <c r="C552" s="291" t="s">
        <v>25</v>
      </c>
      <c r="D552" s="295"/>
      <c r="E552" s="295"/>
      <c r="F552" s="295"/>
      <c r="G552" s="295"/>
      <c r="H552" s="295"/>
      <c r="I552" s="295"/>
      <c r="J552" s="295"/>
      <c r="K552" s="295"/>
      <c r="L552" s="295"/>
      <c r="M552" s="295"/>
      <c r="N552" s="295">
        <v>12</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outlineLevel="1">
      <c r="A553" s="529"/>
      <c r="B553" s="431" t="s">
        <v>308</v>
      </c>
      <c r="C553" s="291" t="s">
        <v>163</v>
      </c>
      <c r="D553" s="295"/>
      <c r="E553" s="295"/>
      <c r="F553" s="295"/>
      <c r="G553" s="295"/>
      <c r="H553" s="295"/>
      <c r="I553" s="295"/>
      <c r="J553" s="295"/>
      <c r="K553" s="295"/>
      <c r="L553" s="295"/>
      <c r="M553" s="295"/>
      <c r="N553" s="295">
        <f>N552</f>
        <v>12</v>
      </c>
      <c r="O553" s="295"/>
      <c r="P553" s="295"/>
      <c r="Q553" s="295"/>
      <c r="R553" s="295"/>
      <c r="S553" s="295"/>
      <c r="T553" s="295"/>
      <c r="U553" s="295"/>
      <c r="V553" s="295"/>
      <c r="W553" s="295"/>
      <c r="X553" s="295"/>
      <c r="Y553" s="411">
        <f>Y552</f>
        <v>0</v>
      </c>
      <c r="Z553" s="411">
        <f t="shared" ref="Z553" si="1586">Z552</f>
        <v>0</v>
      </c>
      <c r="AA553" s="411">
        <f t="shared" ref="AA553" si="1587">AA552</f>
        <v>0</v>
      </c>
      <c r="AB553" s="411">
        <f t="shared" ref="AB553" si="1588">AB552</f>
        <v>0</v>
      </c>
      <c r="AC553" s="411">
        <f t="shared" ref="AC553" si="1589">AC552</f>
        <v>0</v>
      </c>
      <c r="AD553" s="411">
        <f t="shared" ref="AD553" si="1590">AD552</f>
        <v>0</v>
      </c>
      <c r="AE553" s="411">
        <f t="shared" ref="AE553" si="1591">AE552</f>
        <v>0</v>
      </c>
      <c r="AF553" s="411">
        <f t="shared" ref="AF553" si="1592">AF552</f>
        <v>0</v>
      </c>
      <c r="AG553" s="411">
        <f t="shared" ref="AG553" si="1593">AG552</f>
        <v>0</v>
      </c>
      <c r="AH553" s="411">
        <f t="shared" ref="AH553" si="1594">AH552</f>
        <v>0</v>
      </c>
      <c r="AI553" s="411">
        <f t="shared" ref="AI553" si="1595">AI552</f>
        <v>0</v>
      </c>
      <c r="AJ553" s="411">
        <f t="shared" ref="AJ553" si="1596">AJ552</f>
        <v>0</v>
      </c>
      <c r="AK553" s="411">
        <f t="shared" ref="AK553" si="1597">AK552</f>
        <v>0</v>
      </c>
      <c r="AL553" s="411">
        <f t="shared" ref="AL553" si="1598">AL552</f>
        <v>0</v>
      </c>
      <c r="AM553" s="306"/>
    </row>
    <row r="554" spans="1:39" outlineLevel="1">
      <c r="A554" s="529"/>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45" outlineLevel="1">
      <c r="A555" s="529">
        <v>48</v>
      </c>
      <c r="B555" s="428" t="s">
        <v>140</v>
      </c>
      <c r="C555" s="291" t="s">
        <v>25</v>
      </c>
      <c r="D555" s="295"/>
      <c r="E555" s="295"/>
      <c r="F555" s="295"/>
      <c r="G555" s="295"/>
      <c r="H555" s="295"/>
      <c r="I555" s="295"/>
      <c r="J555" s="295"/>
      <c r="K555" s="295"/>
      <c r="L555" s="295"/>
      <c r="M555" s="295"/>
      <c r="N555" s="295">
        <v>12</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outlineLevel="1">
      <c r="A556" s="529"/>
      <c r="B556" s="431" t="s">
        <v>308</v>
      </c>
      <c r="C556" s="291" t="s">
        <v>163</v>
      </c>
      <c r="D556" s="295"/>
      <c r="E556" s="295"/>
      <c r="F556" s="295"/>
      <c r="G556" s="295"/>
      <c r="H556" s="295"/>
      <c r="I556" s="295"/>
      <c r="J556" s="295"/>
      <c r="K556" s="295"/>
      <c r="L556" s="295"/>
      <c r="M556" s="295"/>
      <c r="N556" s="295">
        <f>N555</f>
        <v>12</v>
      </c>
      <c r="O556" s="295"/>
      <c r="P556" s="295"/>
      <c r="Q556" s="295"/>
      <c r="R556" s="295"/>
      <c r="S556" s="295"/>
      <c r="T556" s="295"/>
      <c r="U556" s="295"/>
      <c r="V556" s="295"/>
      <c r="W556" s="295"/>
      <c r="X556" s="295"/>
      <c r="Y556" s="411">
        <f>Y555</f>
        <v>0</v>
      </c>
      <c r="Z556" s="411">
        <f t="shared" ref="Z556" si="1599">Z555</f>
        <v>0</v>
      </c>
      <c r="AA556" s="411">
        <f t="shared" ref="AA556" si="1600">AA555</f>
        <v>0</v>
      </c>
      <c r="AB556" s="411">
        <f t="shared" ref="AB556" si="1601">AB555</f>
        <v>0</v>
      </c>
      <c r="AC556" s="411">
        <f t="shared" ref="AC556" si="1602">AC555</f>
        <v>0</v>
      </c>
      <c r="AD556" s="411">
        <f t="shared" ref="AD556" si="1603">AD555</f>
        <v>0</v>
      </c>
      <c r="AE556" s="411">
        <f t="shared" ref="AE556" si="1604">AE555</f>
        <v>0</v>
      </c>
      <c r="AF556" s="411">
        <f t="shared" ref="AF556" si="1605">AF555</f>
        <v>0</v>
      </c>
      <c r="AG556" s="411">
        <f t="shared" ref="AG556" si="1606">AG555</f>
        <v>0</v>
      </c>
      <c r="AH556" s="411">
        <f t="shared" ref="AH556" si="1607">AH555</f>
        <v>0</v>
      </c>
      <c r="AI556" s="411">
        <f t="shared" ref="AI556" si="1608">AI555</f>
        <v>0</v>
      </c>
      <c r="AJ556" s="411">
        <f t="shared" ref="AJ556" si="1609">AJ555</f>
        <v>0</v>
      </c>
      <c r="AK556" s="411">
        <f t="shared" ref="AK556" si="1610">AK555</f>
        <v>0</v>
      </c>
      <c r="AL556" s="411">
        <f t="shared" ref="AL556" si="1611">AL555</f>
        <v>0</v>
      </c>
      <c r="AM556" s="306"/>
    </row>
    <row r="557" spans="1:39" outlineLevel="1">
      <c r="A557" s="529"/>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outlineLevel="1">
      <c r="A558" s="529">
        <v>49</v>
      </c>
      <c r="B558" s="428" t="s">
        <v>141</v>
      </c>
      <c r="C558" s="291" t="s">
        <v>25</v>
      </c>
      <c r="D558" s="295"/>
      <c r="E558" s="295"/>
      <c r="F558" s="295"/>
      <c r="G558" s="295"/>
      <c r="H558" s="295"/>
      <c r="I558" s="295"/>
      <c r="J558" s="295"/>
      <c r="K558" s="295"/>
      <c r="L558" s="295"/>
      <c r="M558" s="295"/>
      <c r="N558" s="295">
        <v>12</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outlineLevel="1">
      <c r="A559" s="529"/>
      <c r="B559" s="431" t="s">
        <v>308</v>
      </c>
      <c r="C559" s="291" t="s">
        <v>163</v>
      </c>
      <c r="D559" s="295"/>
      <c r="E559" s="295"/>
      <c r="F559" s="295"/>
      <c r="G559" s="295"/>
      <c r="H559" s="295"/>
      <c r="I559" s="295"/>
      <c r="J559" s="295"/>
      <c r="K559" s="295"/>
      <c r="L559" s="295"/>
      <c r="M559" s="295"/>
      <c r="N559" s="295">
        <f>N558</f>
        <v>12</v>
      </c>
      <c r="O559" s="295"/>
      <c r="P559" s="295"/>
      <c r="Q559" s="295"/>
      <c r="R559" s="295"/>
      <c r="S559" s="295"/>
      <c r="T559" s="295"/>
      <c r="U559" s="295"/>
      <c r="V559" s="295"/>
      <c r="W559" s="295"/>
      <c r="X559" s="295"/>
      <c r="Y559" s="411">
        <f>Y558</f>
        <v>0</v>
      </c>
      <c r="Z559" s="411">
        <f t="shared" ref="Z559" si="1612">Z558</f>
        <v>0</v>
      </c>
      <c r="AA559" s="411">
        <f t="shared" ref="AA559" si="1613">AA558</f>
        <v>0</v>
      </c>
      <c r="AB559" s="411">
        <f t="shared" ref="AB559" si="1614">AB558</f>
        <v>0</v>
      </c>
      <c r="AC559" s="411">
        <f t="shared" ref="AC559" si="1615">AC558</f>
        <v>0</v>
      </c>
      <c r="AD559" s="411">
        <f t="shared" ref="AD559" si="1616">AD558</f>
        <v>0</v>
      </c>
      <c r="AE559" s="411">
        <f t="shared" ref="AE559" si="1617">AE558</f>
        <v>0</v>
      </c>
      <c r="AF559" s="411">
        <f t="shared" ref="AF559" si="1618">AF558</f>
        <v>0</v>
      </c>
      <c r="AG559" s="411">
        <f t="shared" ref="AG559" si="1619">AG558</f>
        <v>0</v>
      </c>
      <c r="AH559" s="411">
        <f t="shared" ref="AH559" si="1620">AH558</f>
        <v>0</v>
      </c>
      <c r="AI559" s="411">
        <f t="shared" ref="AI559" si="1621">AI558</f>
        <v>0</v>
      </c>
      <c r="AJ559" s="411">
        <f t="shared" ref="AJ559" si="1622">AJ558</f>
        <v>0</v>
      </c>
      <c r="AK559" s="411">
        <f t="shared" ref="AK559" si="1623">AK558</f>
        <v>0</v>
      </c>
      <c r="AL559" s="411">
        <f t="shared" ref="AL559" si="1624">AL558</f>
        <v>0</v>
      </c>
      <c r="AM559" s="306"/>
    </row>
    <row r="560" spans="1:39" outlineLevel="1">
      <c r="A560" s="529"/>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75">
      <c r="B561" s="327" t="s">
        <v>292</v>
      </c>
      <c r="C561" s="329"/>
      <c r="D561" s="329">
        <f>SUM(D404:D559)</f>
        <v>0</v>
      </c>
      <c r="E561" s="329"/>
      <c r="F561" s="329"/>
      <c r="G561" s="329"/>
      <c r="H561" s="329"/>
      <c r="I561" s="329"/>
      <c r="J561" s="329"/>
      <c r="K561" s="329"/>
      <c r="L561" s="329"/>
      <c r="M561" s="329"/>
      <c r="N561" s="329"/>
      <c r="O561" s="329">
        <f>SUM(O404:O559)</f>
        <v>0</v>
      </c>
      <c r="P561" s="329"/>
      <c r="Q561" s="329"/>
      <c r="R561" s="329"/>
      <c r="S561" s="329"/>
      <c r="T561" s="329"/>
      <c r="U561" s="329"/>
      <c r="V561" s="329"/>
      <c r="W561" s="329"/>
      <c r="X561" s="329"/>
      <c r="Y561" s="329">
        <f>IF(Y402="kWh",SUMPRODUCT(D404:D559,Y404:Y559))</f>
        <v>0</v>
      </c>
      <c r="Z561" s="329">
        <f>IF(Z402="kWh",SUMPRODUCT(D404:D559,Z404:Z559))</f>
        <v>0</v>
      </c>
      <c r="AA561" s="329">
        <f>IF(AA402="kw",SUMPRODUCT(N404:N559,O404:O559,AA404:AA559),SUMPRODUCT(D404:D559,AA404:AA559))</f>
        <v>0</v>
      </c>
      <c r="AB561" s="329">
        <f>IF(AB402="kw",SUMPRODUCT(N404:N559,O404:O559,AB404:AB559),SUMPRODUCT(D404:D559,AB404:AB559))</f>
        <v>0</v>
      </c>
      <c r="AC561" s="329">
        <f>IF(AC402="kw",SUMPRODUCT(N404:N559,O404:O559,AC404:AC559),SUMPRODUCT(D404:D559,AC404:AC559))</f>
        <v>0</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75">
      <c r="B562" s="391" t="s">
        <v>293</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1006548.1082931462</v>
      </c>
      <c r="Z562" s="392">
        <f>HLOOKUP(Z218,'2. LRAMVA Threshold'!$B$42:$Q$53,9,FALSE)</f>
        <v>395891.49990205932</v>
      </c>
      <c r="AA562" s="392">
        <f>HLOOKUP(AA218,'2. LRAMVA Threshold'!$B$42:$Q$53,9,FALSE)</f>
        <v>1501.498994124122</v>
      </c>
      <c r="AB562" s="392">
        <f>HLOOKUP(AB218,'2. LRAMVA Threshold'!$B$42:$Q$53,9,FALSE)</f>
        <v>0</v>
      </c>
      <c r="AC562" s="392">
        <f>HLOOKUP(AC218,'2. LRAMVA Threshold'!$B$42:$Q$53,9,FALSE)</f>
        <v>0</v>
      </c>
      <c r="AD562" s="392">
        <f>HLOOKUP(AD218,'2. LRAMVA Threshold'!$B$42:$Q$53,9,FALSE)</f>
        <v>0</v>
      </c>
      <c r="AE562" s="392">
        <f>HLOOKUP(AE218,'2. LRAMVA Threshold'!$B$42:$Q$53,9,FALSE)</f>
        <v>0</v>
      </c>
      <c r="AF562" s="392">
        <f>HLOOKUP(AF218,'2. LRAMVA Threshold'!$B$42:$Q$53,9,FALSE)</f>
        <v>0</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c r="B564" s="324" t="s">
        <v>294</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1.32E-2</v>
      </c>
      <c r="Z564" s="341">
        <f>HLOOKUP(Z$35,'3.  Distribution Rates'!$C$122:$P$133,9,FALSE)</f>
        <v>1.43E-2</v>
      </c>
      <c r="AA564" s="341">
        <f>HLOOKUP(AA$35,'3.  Distribution Rates'!$C$122:$P$133,9,FALSE)</f>
        <v>2.5518999999999998</v>
      </c>
      <c r="AB564" s="341">
        <f>HLOOKUP(AB$35,'3.  Distribution Rates'!$C$122:$P$133,9,FALSE)</f>
        <v>2.7124000000000001</v>
      </c>
      <c r="AC564" s="341">
        <f>HLOOKUP(AC$35,'3.  Distribution Rates'!$C$122:$P$133,9,FALSE)</f>
        <v>0</v>
      </c>
      <c r="AD564" s="341">
        <f>HLOOKUP(AD$35,'3.  Distribution Rates'!$C$122:$P$133,9,FALSE)</f>
        <v>0</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c r="B565" s="324" t="s">
        <v>295</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3746.3080586715046</v>
      </c>
      <c r="Z565" s="378">
        <f>'4.  2011-2014 LRAM'!Z140*Z564</f>
        <v>5219.1545375705336</v>
      </c>
      <c r="AA565" s="378">
        <f>'4.  2011-2014 LRAM'!AA140*AA564</f>
        <v>19414.956760077006</v>
      </c>
      <c r="AB565" s="378">
        <f>'4.  2011-2014 LRAM'!AB140*AB564</f>
        <v>4701.3783658252069</v>
      </c>
      <c r="AC565" s="378">
        <f>'4.  2011-2014 LRAM'!AC140*AC564</f>
        <v>0</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6">
        <f t="shared" ref="AM565:AM571" si="1625">SUM(Y565:AL565)</f>
        <v>33081.797722144249</v>
      </c>
    </row>
    <row r="566" spans="2:39">
      <c r="B566" s="324" t="s">
        <v>296</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3140.084261982161</v>
      </c>
      <c r="Z566" s="378">
        <f>'4.  2011-2014 LRAM'!Z269*Z564</f>
        <v>3048.1078427564107</v>
      </c>
      <c r="AA566" s="378">
        <f>'4.  2011-2014 LRAM'!AA269*AA564</f>
        <v>1379.471433012634</v>
      </c>
      <c r="AB566" s="378">
        <f>'4.  2011-2014 LRAM'!AB269*AB564</f>
        <v>3173.6340193054821</v>
      </c>
      <c r="AC566" s="378">
        <f>'4.  2011-2014 LRAM'!AC269*AC564</f>
        <v>0</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6">
        <f t="shared" si="1625"/>
        <v>10741.297557056687</v>
      </c>
    </row>
    <row r="567" spans="2:39">
      <c r="B567" s="324" t="s">
        <v>297</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3035.8192152831402</v>
      </c>
      <c r="Z567" s="378">
        <f>'4.  2011-2014 LRAM'!Z398*Z564</f>
        <v>5345.0925331791459</v>
      </c>
      <c r="AA567" s="378">
        <f>'4.  2011-2014 LRAM'!AA398*AA564</f>
        <v>3025.9646109586415</v>
      </c>
      <c r="AB567" s="378">
        <f>'4.  2011-2014 LRAM'!AB398*AB564</f>
        <v>6994.517252545772</v>
      </c>
      <c r="AC567" s="378">
        <f>'4.  2011-2014 LRAM'!AC398*AC564</f>
        <v>0</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6">
        <f t="shared" si="1625"/>
        <v>18401.393611966698</v>
      </c>
    </row>
    <row r="568" spans="2:39">
      <c r="B568" s="324" t="s">
        <v>298</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7702.2641992118652</v>
      </c>
      <c r="Z568" s="378">
        <f>'4.  2011-2014 LRAM'!Z528*Z564</f>
        <v>12070.865734422852</v>
      </c>
      <c r="AA568" s="378">
        <f>'4.  2011-2014 LRAM'!AA528*AA564</f>
        <v>13560.461912323904</v>
      </c>
      <c r="AB568" s="378">
        <f>'4.  2011-2014 LRAM'!AB528*AB564</f>
        <v>1139.3648400512852</v>
      </c>
      <c r="AC568" s="378">
        <f>'4.  2011-2014 LRAM'!AC528*AC564</f>
        <v>0</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6">
        <f t="shared" si="1625"/>
        <v>34472.956686009908</v>
      </c>
    </row>
    <row r="569" spans="2:39">
      <c r="B569" s="324" t="s">
        <v>299</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1626">Y209*Y564</f>
        <v>7255.3931999999995</v>
      </c>
      <c r="Z569" s="378">
        <f t="shared" si="1626"/>
        <v>8647.3195297901148</v>
      </c>
      <c r="AA569" s="378">
        <f t="shared" si="1626"/>
        <v>11980.997544019767</v>
      </c>
      <c r="AB569" s="378">
        <f>AB209*AB564</f>
        <v>549.04525804658056</v>
      </c>
      <c r="AC569" s="378">
        <f t="shared" si="1626"/>
        <v>0</v>
      </c>
      <c r="AD569" s="378">
        <f t="shared" si="1626"/>
        <v>0</v>
      </c>
      <c r="AE569" s="378">
        <f t="shared" si="1626"/>
        <v>0</v>
      </c>
      <c r="AF569" s="378">
        <f t="shared" si="1626"/>
        <v>0</v>
      </c>
      <c r="AG569" s="378">
        <f t="shared" si="1626"/>
        <v>0</v>
      </c>
      <c r="AH569" s="378">
        <f t="shared" si="1626"/>
        <v>0</v>
      </c>
      <c r="AI569" s="378">
        <f t="shared" si="1626"/>
        <v>0</v>
      </c>
      <c r="AJ569" s="378">
        <f t="shared" si="1626"/>
        <v>0</v>
      </c>
      <c r="AK569" s="378">
        <f t="shared" si="1626"/>
        <v>0</v>
      </c>
      <c r="AL569" s="378">
        <f t="shared" si="1626"/>
        <v>0</v>
      </c>
      <c r="AM569" s="626">
        <f t="shared" si="1625"/>
        <v>28432.755531856459</v>
      </c>
    </row>
    <row r="570" spans="2:39">
      <c r="B570" s="324" t="s">
        <v>300</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Y392*Y564</f>
        <v>0</v>
      </c>
      <c r="Z570" s="378">
        <f>Z392*Z564</f>
        <v>0</v>
      </c>
      <c r="AA570" s="378">
        <f t="shared" ref="AA570:AL570" si="1627">AA392*AA564</f>
        <v>0</v>
      </c>
      <c r="AB570" s="378">
        <f>AB392*AB564</f>
        <v>0</v>
      </c>
      <c r="AC570" s="378">
        <f t="shared" si="1627"/>
        <v>0</v>
      </c>
      <c r="AD570" s="378">
        <f t="shared" si="1627"/>
        <v>0</v>
      </c>
      <c r="AE570" s="378">
        <f t="shared" si="1627"/>
        <v>0</v>
      </c>
      <c r="AF570" s="378">
        <f t="shared" si="1627"/>
        <v>0</v>
      </c>
      <c r="AG570" s="378">
        <f t="shared" si="1627"/>
        <v>0</v>
      </c>
      <c r="AH570" s="378">
        <f t="shared" si="1627"/>
        <v>0</v>
      </c>
      <c r="AI570" s="378">
        <f t="shared" si="1627"/>
        <v>0</v>
      </c>
      <c r="AJ570" s="378">
        <f t="shared" si="1627"/>
        <v>0</v>
      </c>
      <c r="AK570" s="378">
        <f t="shared" si="1627"/>
        <v>0</v>
      </c>
      <c r="AL570" s="378">
        <f t="shared" si="1627"/>
        <v>0</v>
      </c>
      <c r="AM570" s="626">
        <f t="shared" si="1625"/>
        <v>0</v>
      </c>
    </row>
    <row r="571" spans="2:39">
      <c r="B571" s="324" t="s">
        <v>301</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0</v>
      </c>
      <c r="Z571" s="378">
        <f t="shared" ref="Z571:AL571" si="1628">Z561*Z564</f>
        <v>0</v>
      </c>
      <c r="AA571" s="378">
        <f t="shared" si="1628"/>
        <v>0</v>
      </c>
      <c r="AB571" s="378">
        <f t="shared" si="1628"/>
        <v>0</v>
      </c>
      <c r="AC571" s="378">
        <f t="shared" si="1628"/>
        <v>0</v>
      </c>
      <c r="AD571" s="378">
        <f t="shared" si="1628"/>
        <v>0</v>
      </c>
      <c r="AE571" s="378">
        <f t="shared" si="1628"/>
        <v>0</v>
      </c>
      <c r="AF571" s="378">
        <f t="shared" si="1628"/>
        <v>0</v>
      </c>
      <c r="AG571" s="378">
        <f t="shared" si="1628"/>
        <v>0</v>
      </c>
      <c r="AH571" s="378">
        <f t="shared" si="1628"/>
        <v>0</v>
      </c>
      <c r="AI571" s="378">
        <f t="shared" si="1628"/>
        <v>0</v>
      </c>
      <c r="AJ571" s="378">
        <f t="shared" si="1628"/>
        <v>0</v>
      </c>
      <c r="AK571" s="378">
        <f t="shared" si="1628"/>
        <v>0</v>
      </c>
      <c r="AL571" s="378">
        <f t="shared" si="1628"/>
        <v>0</v>
      </c>
      <c r="AM571" s="626">
        <f t="shared" si="1625"/>
        <v>0</v>
      </c>
    </row>
    <row r="572" spans="2:39" ht="15.75">
      <c r="B572" s="349" t="s">
        <v>302</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24879.868935148668</v>
      </c>
      <c r="Z572" s="346">
        <f>SUM(Z565:Z571)</f>
        <v>34330.540177719056</v>
      </c>
      <c r="AA572" s="346">
        <f t="shared" ref="AA572:AE572" si="1629">SUM(AA565:AA571)</f>
        <v>49361.852260391955</v>
      </c>
      <c r="AB572" s="346">
        <f t="shared" si="1629"/>
        <v>16557.939735774326</v>
      </c>
      <c r="AC572" s="346">
        <f t="shared" si="1629"/>
        <v>0</v>
      </c>
      <c r="AD572" s="346">
        <f>SUM(AD565:AD571)</f>
        <v>0</v>
      </c>
      <c r="AE572" s="346">
        <f t="shared" si="1629"/>
        <v>0</v>
      </c>
      <c r="AF572" s="346">
        <f>SUM(AF565:AF571)</f>
        <v>0</v>
      </c>
      <c r="AG572" s="346">
        <f>SUM(AG565:AG571)</f>
        <v>0</v>
      </c>
      <c r="AH572" s="346">
        <f t="shared" ref="AH572:AL572" si="1630">SUM(AH565:AH571)</f>
        <v>0</v>
      </c>
      <c r="AI572" s="346">
        <f t="shared" si="1630"/>
        <v>0</v>
      </c>
      <c r="AJ572" s="346">
        <f>SUM(AJ565:AJ571)</f>
        <v>0</v>
      </c>
      <c r="AK572" s="346">
        <f t="shared" si="1630"/>
        <v>0</v>
      </c>
      <c r="AL572" s="346">
        <f t="shared" si="1630"/>
        <v>0</v>
      </c>
      <c r="AM572" s="407">
        <f>SUM(AM565:AM571)</f>
        <v>125130.20110903399</v>
      </c>
    </row>
    <row r="573" spans="2:39" ht="15.75">
      <c r="B573" s="349" t="s">
        <v>303</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13286.43502946953</v>
      </c>
      <c r="Z573" s="347">
        <f t="shared" ref="Z573:AE573" si="1631">Z562*Z564</f>
        <v>5661.2484485994482</v>
      </c>
      <c r="AA573" s="347">
        <f t="shared" si="1631"/>
        <v>3831.6752831053468</v>
      </c>
      <c r="AB573" s="347">
        <f t="shared" si="1631"/>
        <v>0</v>
      </c>
      <c r="AC573" s="347">
        <f t="shared" si="1631"/>
        <v>0</v>
      </c>
      <c r="AD573" s="347">
        <f>AD562*AD564</f>
        <v>0</v>
      </c>
      <c r="AE573" s="347">
        <f t="shared" si="1631"/>
        <v>0</v>
      </c>
      <c r="AF573" s="347">
        <f>AF562*AF564</f>
        <v>0</v>
      </c>
      <c r="AG573" s="347">
        <f t="shared" ref="AG573:AL573" si="1632">AG562*AG564</f>
        <v>0</v>
      </c>
      <c r="AH573" s="347">
        <f t="shared" si="1632"/>
        <v>0</v>
      </c>
      <c r="AI573" s="347">
        <f t="shared" si="1632"/>
        <v>0</v>
      </c>
      <c r="AJ573" s="347">
        <f>AJ562*AJ564</f>
        <v>0</v>
      </c>
      <c r="AK573" s="347">
        <f>AK562*AK564</f>
        <v>0</v>
      </c>
      <c r="AL573" s="347">
        <f t="shared" si="1632"/>
        <v>0</v>
      </c>
      <c r="AM573" s="407">
        <f>SUM(Y573:AL573)</f>
        <v>22779.358761174324</v>
      </c>
    </row>
    <row r="574" spans="2:39" ht="15.75">
      <c r="B574" s="349" t="s">
        <v>304</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102350.84234785967</v>
      </c>
    </row>
    <row r="575" spans="2:39">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c r="B576" s="439" t="s">
        <v>305</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0</v>
      </c>
      <c r="Z576" s="291">
        <f>SUMPRODUCT(E404:E559,Z404:Z559)</f>
        <v>0</v>
      </c>
      <c r="AA576" s="291">
        <f>IF(AA402="kw",SUMPRODUCT($N$404:$N$559,$P$404:$P$559,AA404:AA559),SUMPRODUCT($E$404:$E$559,AA404:AA559))</f>
        <v>0</v>
      </c>
      <c r="AB576" s="291">
        <f>IF(AB402="kw",SUMPRODUCT($N$404:$N$559,$P$404:$P$559,AB404:AB559),SUMPRODUCT($E$404:$E$559,AB404:AB559))</f>
        <v>0</v>
      </c>
      <c r="AC576" s="291">
        <f>IF(AC402="kw",SUMPRODUCT($N$404:$N$559,$P$404:$P$559,AC404:AC559),SUMPRODUCT($E$404:$E$559,AC404:AC559))</f>
        <v>0</v>
      </c>
      <c r="AD576" s="291">
        <f t="shared" ref="AD576:AL576" si="1633">IF(AD402="kw",SUMPRODUCT($N$404:$N$559,$P$404:$P$559,AD404:AD559),SUMPRODUCT($E$404:$E$559,AD404:AD559))</f>
        <v>0</v>
      </c>
      <c r="AE576" s="291">
        <f t="shared" si="1633"/>
        <v>0</v>
      </c>
      <c r="AF576" s="291">
        <f t="shared" si="1633"/>
        <v>0</v>
      </c>
      <c r="AG576" s="291">
        <f t="shared" si="1633"/>
        <v>0</v>
      </c>
      <c r="AH576" s="291">
        <f t="shared" si="1633"/>
        <v>0</v>
      </c>
      <c r="AI576" s="291">
        <f t="shared" si="1633"/>
        <v>0</v>
      </c>
      <c r="AJ576" s="291">
        <f t="shared" si="1633"/>
        <v>0</v>
      </c>
      <c r="AK576" s="291">
        <f t="shared" si="1633"/>
        <v>0</v>
      </c>
      <c r="AL576" s="291">
        <f t="shared" si="1633"/>
        <v>0</v>
      </c>
      <c r="AM576" s="337"/>
    </row>
    <row r="577" spans="1:39">
      <c r="B577" s="439" t="s">
        <v>306</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0</v>
      </c>
      <c r="Z577" s="291">
        <f>SUMPRODUCT(F404:F559,Z404:Z559)</f>
        <v>0</v>
      </c>
      <c r="AA577" s="291">
        <f t="shared" ref="AA577:AL577" si="1634">IF(AA402="kw",SUMPRODUCT($N$404:$N$559,$Q$404:$Q$559,AA404:AA559),SUMPRODUCT($F$404:$F$559,AA404:AA559))</f>
        <v>0</v>
      </c>
      <c r="AB577" s="291">
        <f t="shared" si="1634"/>
        <v>0</v>
      </c>
      <c r="AC577" s="291">
        <f>IF(AC402="kw",SUMPRODUCT($N$404:$N$559,$Q$404:$Q$559,AC404:AC559),SUMPRODUCT($F$404:$F$559,AC404:AC559))</f>
        <v>0</v>
      </c>
      <c r="AD577" s="291">
        <f t="shared" si="1634"/>
        <v>0</v>
      </c>
      <c r="AE577" s="291">
        <f t="shared" si="1634"/>
        <v>0</v>
      </c>
      <c r="AF577" s="291">
        <f t="shared" si="1634"/>
        <v>0</v>
      </c>
      <c r="AG577" s="291">
        <f t="shared" si="1634"/>
        <v>0</v>
      </c>
      <c r="AH577" s="291">
        <f t="shared" si="1634"/>
        <v>0</v>
      </c>
      <c r="AI577" s="291">
        <f t="shared" si="1634"/>
        <v>0</v>
      </c>
      <c r="AJ577" s="291">
        <f t="shared" si="1634"/>
        <v>0</v>
      </c>
      <c r="AK577" s="291">
        <f t="shared" si="1634"/>
        <v>0</v>
      </c>
      <c r="AL577" s="291">
        <f t="shared" si="1634"/>
        <v>0</v>
      </c>
      <c r="AM577" s="337"/>
    </row>
    <row r="578" spans="1:39">
      <c r="B578" s="440" t="s">
        <v>307</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0</v>
      </c>
      <c r="Z578" s="326">
        <f>SUMPRODUCT(G404:G559,Z404:Z559)</f>
        <v>0</v>
      </c>
      <c r="AA578" s="326">
        <f t="shared" ref="AA578:AL578" si="1635">IF(AA402="kw",SUMPRODUCT($N$404:$N$559,$R$404:$R$559,AA404:AA559),SUMPRODUCT($G$404:$G$559,AA404:AA559))</f>
        <v>0</v>
      </c>
      <c r="AB578" s="326">
        <f t="shared" si="1635"/>
        <v>0</v>
      </c>
      <c r="AC578" s="326">
        <f>IF(AC402="kw",SUMPRODUCT($N$404:$N$559,$R$404:$R$559,AC404:AC559),SUMPRODUCT($G$404:$G$559,AC404:AC559))</f>
        <v>0</v>
      </c>
      <c r="AD578" s="326">
        <f t="shared" si="1635"/>
        <v>0</v>
      </c>
      <c r="AE578" s="326">
        <f t="shared" si="1635"/>
        <v>0</v>
      </c>
      <c r="AF578" s="326">
        <f t="shared" si="1635"/>
        <v>0</v>
      </c>
      <c r="AG578" s="326">
        <f t="shared" si="1635"/>
        <v>0</v>
      </c>
      <c r="AH578" s="326">
        <f t="shared" si="1635"/>
        <v>0</v>
      </c>
      <c r="AI578" s="326">
        <f t="shared" si="1635"/>
        <v>0</v>
      </c>
      <c r="AJ578" s="326">
        <f t="shared" si="1635"/>
        <v>0</v>
      </c>
      <c r="AK578" s="326">
        <f t="shared" si="1635"/>
        <v>0</v>
      </c>
      <c r="AL578" s="326">
        <f t="shared" si="1635"/>
        <v>0</v>
      </c>
      <c r="AM578" s="386"/>
    </row>
    <row r="579" spans="1:39" ht="22.5" customHeight="1">
      <c r="B579" s="368" t="s">
        <v>582</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75">
      <c r="B582" s="280" t="s">
        <v>309</v>
      </c>
      <c r="C582" s="281"/>
      <c r="D582" s="587" t="s">
        <v>526</v>
      </c>
      <c r="E582" s="253"/>
      <c r="F582" s="587"/>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12" t="s">
        <v>211</v>
      </c>
      <c r="C583" s="814" t="s">
        <v>33</v>
      </c>
      <c r="D583" s="284" t="s">
        <v>422</v>
      </c>
      <c r="E583" s="816" t="s">
        <v>209</v>
      </c>
      <c r="F583" s="817"/>
      <c r="G583" s="817"/>
      <c r="H583" s="817"/>
      <c r="I583" s="817"/>
      <c r="J583" s="817"/>
      <c r="K583" s="817"/>
      <c r="L583" s="817"/>
      <c r="M583" s="818"/>
      <c r="N583" s="819" t="s">
        <v>213</v>
      </c>
      <c r="O583" s="284" t="s">
        <v>423</v>
      </c>
      <c r="P583" s="816" t="s">
        <v>212</v>
      </c>
      <c r="Q583" s="817"/>
      <c r="R583" s="817"/>
      <c r="S583" s="817"/>
      <c r="T583" s="817"/>
      <c r="U583" s="817"/>
      <c r="V583" s="817"/>
      <c r="W583" s="817"/>
      <c r="X583" s="818"/>
      <c r="Y583" s="809" t="s">
        <v>243</v>
      </c>
      <c r="Z583" s="810"/>
      <c r="AA583" s="810"/>
      <c r="AB583" s="810"/>
      <c r="AC583" s="810"/>
      <c r="AD583" s="810"/>
      <c r="AE583" s="810"/>
      <c r="AF583" s="810"/>
      <c r="AG583" s="810"/>
      <c r="AH583" s="810"/>
      <c r="AI583" s="810"/>
      <c r="AJ583" s="810"/>
      <c r="AK583" s="810"/>
      <c r="AL583" s="810"/>
      <c r="AM583" s="811"/>
    </row>
    <row r="584" spans="1:39" ht="68.25" customHeight="1">
      <c r="B584" s="813"/>
      <c r="C584" s="815"/>
      <c r="D584" s="285">
        <v>2018</v>
      </c>
      <c r="E584" s="285">
        <v>2019</v>
      </c>
      <c r="F584" s="285">
        <v>2020</v>
      </c>
      <c r="G584" s="285">
        <v>2021</v>
      </c>
      <c r="H584" s="285">
        <v>2022</v>
      </c>
      <c r="I584" s="285">
        <v>2023</v>
      </c>
      <c r="J584" s="285">
        <v>2024</v>
      </c>
      <c r="K584" s="285">
        <v>2025</v>
      </c>
      <c r="L584" s="285">
        <v>2026</v>
      </c>
      <c r="M584" s="285">
        <v>2027</v>
      </c>
      <c r="N584" s="820"/>
      <c r="O584" s="285">
        <v>2018</v>
      </c>
      <c r="P584" s="285">
        <v>2019</v>
      </c>
      <c r="Q584" s="285">
        <v>2020</v>
      </c>
      <c r="R584" s="285">
        <v>2021</v>
      </c>
      <c r="S584" s="285">
        <v>2022</v>
      </c>
      <c r="T584" s="285">
        <v>2023</v>
      </c>
      <c r="U584" s="285">
        <v>2024</v>
      </c>
      <c r="V584" s="285">
        <v>2025</v>
      </c>
      <c r="W584" s="285">
        <v>2026</v>
      </c>
      <c r="X584" s="285">
        <v>2027</v>
      </c>
      <c r="Y584" s="285" t="str">
        <f>'1.  LRAMVA Summary'!D52</f>
        <v>Residential</v>
      </c>
      <c r="Z584" s="285" t="str">
        <f>'1.  LRAMVA Summary'!E52</f>
        <v>GS&lt;50 kW</v>
      </c>
      <c r="AA584" s="285" t="str">
        <f>'1.  LRAMVA Summary'!F52</f>
        <v>GS 50 to 999 kW</v>
      </c>
      <c r="AB584" s="285" t="str">
        <f>'1.  LRAMVA Summary'!G52</f>
        <v>GS&gt;1000 kW</v>
      </c>
      <c r="AC584" s="285" t="str">
        <f>'1.  LRAMVA Summary'!H52</f>
        <v/>
      </c>
      <c r="AD584" s="285" t="str">
        <f>'1.  LRAMVA Summary'!I52</f>
        <v/>
      </c>
      <c r="AE584" s="285" t="str">
        <f>'1.  LRAMVA Summary'!J52</f>
        <v/>
      </c>
      <c r="AF584" s="285" t="str">
        <f>'1.  LRAMVA Summary'!K52</f>
        <v/>
      </c>
      <c r="AG584" s="285" t="str">
        <f>'1.  LRAMVA Summary'!L52</f>
        <v/>
      </c>
      <c r="AH584" s="285" t="str">
        <f>'1.  LRAMVA Summary'!M52</f>
        <v/>
      </c>
      <c r="AI584" s="285" t="str">
        <f>'1.  LRAMVA Summary'!N52</f>
        <v/>
      </c>
      <c r="AJ584" s="285" t="str">
        <f>'1.  LRAMVA Summary'!O52</f>
        <v/>
      </c>
      <c r="AK584" s="285" t="str">
        <f>'1.  LRAMVA Summary'!P52</f>
        <v/>
      </c>
      <c r="AL584" s="285" t="str">
        <f>'1.  LRAMVA Summary'!Q52</f>
        <v/>
      </c>
      <c r="AM584" s="287" t="str">
        <f>'1.  LRAMVA Summary'!R52</f>
        <v>Total</v>
      </c>
    </row>
    <row r="585" spans="1:39" ht="15.75" customHeight="1">
      <c r="A585" s="529"/>
      <c r="B585" s="515" t="s">
        <v>504</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Summary'!D53</f>
        <v>kWh</v>
      </c>
      <c r="Z585" s="291" t="str">
        <f>'1.  LRAMVA Summary'!E53</f>
        <v>kWh</v>
      </c>
      <c r="AA585" s="291" t="str">
        <f>'1.  LRAMVA Summary'!F53</f>
        <v>kW</v>
      </c>
      <c r="AB585" s="291" t="str">
        <f>'1.  LRAMVA Summary'!G53</f>
        <v>kW</v>
      </c>
      <c r="AC585" s="291">
        <f>'1.  LRAMVA Summary'!H53</f>
        <v>0</v>
      </c>
      <c r="AD585" s="291">
        <f>'1.  LRAMVA Summary'!I53</f>
        <v>0</v>
      </c>
      <c r="AE585" s="291">
        <f>'1.  LRAMVA Summary'!J53</f>
        <v>0</v>
      </c>
      <c r="AF585" s="291">
        <f>'1.  LRAMVA Summary'!K53</f>
        <v>0</v>
      </c>
      <c r="AG585" s="291">
        <f>'1.  LRAMVA Summary'!L53</f>
        <v>0</v>
      </c>
      <c r="AH585" s="291">
        <f>'1.  LRAMVA Summary'!M53</f>
        <v>0</v>
      </c>
      <c r="AI585" s="291">
        <f>'1.  LRAMVA Summary'!N53</f>
        <v>0</v>
      </c>
      <c r="AJ585" s="291">
        <f>'1.  LRAMVA Summary'!O53</f>
        <v>0</v>
      </c>
      <c r="AK585" s="291">
        <f>'1.  LRAMVA Summary'!P53</f>
        <v>0</v>
      </c>
      <c r="AL585" s="291">
        <f>'1.  LRAMVA Summary'!Q53</f>
        <v>0</v>
      </c>
      <c r="AM585" s="292"/>
    </row>
    <row r="586" spans="1:39" ht="15.75" outlineLevel="1">
      <c r="A586" s="529"/>
      <c r="B586" s="501" t="s">
        <v>497</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outlineLevel="1">
      <c r="A587" s="529">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outlineLevel="1">
      <c r="A588" s="529"/>
      <c r="B588" s="294" t="s">
        <v>310</v>
      </c>
      <c r="C588" s="291" t="s">
        <v>163</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1636">Z587</f>
        <v>0</v>
      </c>
      <c r="AA588" s="411">
        <f t="shared" ref="AA588" si="1637">AA587</f>
        <v>0</v>
      </c>
      <c r="AB588" s="411">
        <f t="shared" ref="AB588" si="1638">AB587</f>
        <v>0</v>
      </c>
      <c r="AC588" s="411">
        <f t="shared" ref="AC588" si="1639">AC587</f>
        <v>0</v>
      </c>
      <c r="AD588" s="411">
        <f t="shared" ref="AD588" si="1640">AD587</f>
        <v>0</v>
      </c>
      <c r="AE588" s="411">
        <f t="shared" ref="AE588" si="1641">AE587</f>
        <v>0</v>
      </c>
      <c r="AF588" s="411">
        <f t="shared" ref="AF588" si="1642">AF587</f>
        <v>0</v>
      </c>
      <c r="AG588" s="411">
        <f t="shared" ref="AG588" si="1643">AG587</f>
        <v>0</v>
      </c>
      <c r="AH588" s="411">
        <f t="shared" ref="AH588" si="1644">AH587</f>
        <v>0</v>
      </c>
      <c r="AI588" s="411">
        <f t="shared" ref="AI588" si="1645">AI587</f>
        <v>0</v>
      </c>
      <c r="AJ588" s="411">
        <f t="shared" ref="AJ588" si="1646">AJ587</f>
        <v>0</v>
      </c>
      <c r="AK588" s="411">
        <f t="shared" ref="AK588" si="1647">AK587</f>
        <v>0</v>
      </c>
      <c r="AL588" s="411">
        <f t="shared" ref="AL588" si="1648">AL587</f>
        <v>0</v>
      </c>
      <c r="AM588" s="297"/>
    </row>
    <row r="589" spans="1:39" ht="15.75" outlineLevel="1">
      <c r="A589" s="529"/>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outlineLevel="1">
      <c r="A590" s="529">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outlineLevel="1">
      <c r="A591" s="529"/>
      <c r="B591" s="294" t="s">
        <v>310</v>
      </c>
      <c r="C591" s="291" t="s">
        <v>163</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1649">Z590</f>
        <v>0</v>
      </c>
      <c r="AA591" s="411">
        <f t="shared" ref="AA591" si="1650">AA590</f>
        <v>0</v>
      </c>
      <c r="AB591" s="411">
        <f t="shared" ref="AB591" si="1651">AB590</f>
        <v>0</v>
      </c>
      <c r="AC591" s="411">
        <f t="shared" ref="AC591" si="1652">AC590</f>
        <v>0</v>
      </c>
      <c r="AD591" s="411">
        <f t="shared" ref="AD591" si="1653">AD590</f>
        <v>0</v>
      </c>
      <c r="AE591" s="411">
        <f t="shared" ref="AE591" si="1654">AE590</f>
        <v>0</v>
      </c>
      <c r="AF591" s="411">
        <f t="shared" ref="AF591" si="1655">AF590</f>
        <v>0</v>
      </c>
      <c r="AG591" s="411">
        <f t="shared" ref="AG591" si="1656">AG590</f>
        <v>0</v>
      </c>
      <c r="AH591" s="411">
        <f t="shared" ref="AH591" si="1657">AH590</f>
        <v>0</v>
      </c>
      <c r="AI591" s="411">
        <f t="shared" ref="AI591" si="1658">AI590</f>
        <v>0</v>
      </c>
      <c r="AJ591" s="411">
        <f t="shared" ref="AJ591" si="1659">AJ590</f>
        <v>0</v>
      </c>
      <c r="AK591" s="411">
        <f t="shared" ref="AK591" si="1660">AK590</f>
        <v>0</v>
      </c>
      <c r="AL591" s="411">
        <f t="shared" ref="AL591" si="1661">AL590</f>
        <v>0</v>
      </c>
      <c r="AM591" s="297"/>
    </row>
    <row r="592" spans="1:39" ht="15.75" outlineLevel="1">
      <c r="A592" s="529"/>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outlineLevel="1">
      <c r="A593" s="529">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outlineLevel="1">
      <c r="A594" s="529"/>
      <c r="B594" s="294" t="s">
        <v>310</v>
      </c>
      <c r="C594" s="291" t="s">
        <v>163</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1662">Z593</f>
        <v>0</v>
      </c>
      <c r="AA594" s="411">
        <f t="shared" ref="AA594" si="1663">AA593</f>
        <v>0</v>
      </c>
      <c r="AB594" s="411">
        <f t="shared" ref="AB594" si="1664">AB593</f>
        <v>0</v>
      </c>
      <c r="AC594" s="411">
        <f t="shared" ref="AC594" si="1665">AC593</f>
        <v>0</v>
      </c>
      <c r="AD594" s="411">
        <f t="shared" ref="AD594" si="1666">AD593</f>
        <v>0</v>
      </c>
      <c r="AE594" s="411">
        <f t="shared" ref="AE594" si="1667">AE593</f>
        <v>0</v>
      </c>
      <c r="AF594" s="411">
        <f t="shared" ref="AF594" si="1668">AF593</f>
        <v>0</v>
      </c>
      <c r="AG594" s="411">
        <f t="shared" ref="AG594" si="1669">AG593</f>
        <v>0</v>
      </c>
      <c r="AH594" s="411">
        <f t="shared" ref="AH594" si="1670">AH593</f>
        <v>0</v>
      </c>
      <c r="AI594" s="411">
        <f t="shared" ref="AI594" si="1671">AI593</f>
        <v>0</v>
      </c>
      <c r="AJ594" s="411">
        <f t="shared" ref="AJ594" si="1672">AJ593</f>
        <v>0</v>
      </c>
      <c r="AK594" s="411">
        <f t="shared" ref="AK594" si="1673">AK593</f>
        <v>0</v>
      </c>
      <c r="AL594" s="411">
        <f t="shared" ref="AL594" si="1674">AL593</f>
        <v>0</v>
      </c>
      <c r="AM594" s="297"/>
    </row>
    <row r="595" spans="1:39" outlineLevel="1">
      <c r="A595" s="529"/>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outlineLevel="1">
      <c r="A596" s="529">
        <v>4</v>
      </c>
      <c r="B596" s="517" t="s">
        <v>666</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outlineLevel="1">
      <c r="A597" s="529"/>
      <c r="B597" s="294" t="s">
        <v>310</v>
      </c>
      <c r="C597" s="291" t="s">
        <v>163</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1675">Z596</f>
        <v>0</v>
      </c>
      <c r="AA597" s="411">
        <f t="shared" ref="AA597" si="1676">AA596</f>
        <v>0</v>
      </c>
      <c r="AB597" s="411">
        <f t="shared" ref="AB597" si="1677">AB596</f>
        <v>0</v>
      </c>
      <c r="AC597" s="411">
        <f t="shared" ref="AC597" si="1678">AC596</f>
        <v>0</v>
      </c>
      <c r="AD597" s="411">
        <f t="shared" ref="AD597" si="1679">AD596</f>
        <v>0</v>
      </c>
      <c r="AE597" s="411">
        <f t="shared" ref="AE597" si="1680">AE596</f>
        <v>0</v>
      </c>
      <c r="AF597" s="411">
        <f t="shared" ref="AF597" si="1681">AF596</f>
        <v>0</v>
      </c>
      <c r="AG597" s="411">
        <f t="shared" ref="AG597" si="1682">AG596</f>
        <v>0</v>
      </c>
      <c r="AH597" s="411">
        <f t="shared" ref="AH597" si="1683">AH596</f>
        <v>0</v>
      </c>
      <c r="AI597" s="411">
        <f t="shared" ref="AI597" si="1684">AI596</f>
        <v>0</v>
      </c>
      <c r="AJ597" s="411">
        <f t="shared" ref="AJ597" si="1685">AJ596</f>
        <v>0</v>
      </c>
      <c r="AK597" s="411">
        <f t="shared" ref="AK597" si="1686">AK596</f>
        <v>0</v>
      </c>
      <c r="AL597" s="411">
        <f t="shared" ref="AL597" si="1687">AL596</f>
        <v>0</v>
      </c>
      <c r="AM597" s="297"/>
    </row>
    <row r="598" spans="1:39" outlineLevel="1">
      <c r="A598" s="529"/>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customHeight="1" outlineLevel="1">
      <c r="A599" s="529">
        <v>5</v>
      </c>
      <c r="B599" s="428" t="s">
        <v>98</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outlineLevel="1">
      <c r="A600" s="529"/>
      <c r="B600" s="294" t="s">
        <v>310</v>
      </c>
      <c r="C600" s="291" t="s">
        <v>163</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1688">Z599</f>
        <v>0</v>
      </c>
      <c r="AA600" s="411">
        <f t="shared" ref="AA600" si="1689">AA599</f>
        <v>0</v>
      </c>
      <c r="AB600" s="411">
        <f t="shared" ref="AB600" si="1690">AB599</f>
        <v>0</v>
      </c>
      <c r="AC600" s="411">
        <f t="shared" ref="AC600" si="1691">AC599</f>
        <v>0</v>
      </c>
      <c r="AD600" s="411">
        <f t="shared" ref="AD600" si="1692">AD599</f>
        <v>0</v>
      </c>
      <c r="AE600" s="411">
        <f t="shared" ref="AE600" si="1693">AE599</f>
        <v>0</v>
      </c>
      <c r="AF600" s="411">
        <f t="shared" ref="AF600" si="1694">AF599</f>
        <v>0</v>
      </c>
      <c r="AG600" s="411">
        <f t="shared" ref="AG600" si="1695">AG599</f>
        <v>0</v>
      </c>
      <c r="AH600" s="411">
        <f t="shared" ref="AH600" si="1696">AH599</f>
        <v>0</v>
      </c>
      <c r="AI600" s="411">
        <f t="shared" ref="AI600" si="1697">AI599</f>
        <v>0</v>
      </c>
      <c r="AJ600" s="411">
        <f t="shared" ref="AJ600" si="1698">AJ599</f>
        <v>0</v>
      </c>
      <c r="AK600" s="411">
        <f t="shared" ref="AK600" si="1699">AK599</f>
        <v>0</v>
      </c>
      <c r="AL600" s="411">
        <f t="shared" ref="AL600" si="1700">AL599</f>
        <v>0</v>
      </c>
      <c r="AM600" s="297"/>
    </row>
    <row r="601" spans="1:39" outlineLevel="1">
      <c r="A601" s="529"/>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75" outlineLevel="1">
      <c r="A602" s="529"/>
      <c r="B602" s="319" t="s">
        <v>498</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outlineLevel="1">
      <c r="A603" s="529">
        <v>6</v>
      </c>
      <c r="B603" s="428" t="s">
        <v>99</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outlineLevel="1">
      <c r="A604" s="529"/>
      <c r="B604" s="294" t="s">
        <v>310</v>
      </c>
      <c r="C604" s="291" t="s">
        <v>163</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1701">Z603</f>
        <v>0</v>
      </c>
      <c r="AA604" s="411">
        <f t="shared" ref="AA604" si="1702">AA603</f>
        <v>0</v>
      </c>
      <c r="AB604" s="411">
        <f t="shared" ref="AB604" si="1703">AB603</f>
        <v>0</v>
      </c>
      <c r="AC604" s="411">
        <f t="shared" ref="AC604" si="1704">AC603</f>
        <v>0</v>
      </c>
      <c r="AD604" s="411">
        <f t="shared" ref="AD604" si="1705">AD603</f>
        <v>0</v>
      </c>
      <c r="AE604" s="411">
        <f t="shared" ref="AE604" si="1706">AE603</f>
        <v>0</v>
      </c>
      <c r="AF604" s="411">
        <f t="shared" ref="AF604" si="1707">AF603</f>
        <v>0</v>
      </c>
      <c r="AG604" s="411">
        <f t="shared" ref="AG604" si="1708">AG603</f>
        <v>0</v>
      </c>
      <c r="AH604" s="411">
        <f t="shared" ref="AH604" si="1709">AH603</f>
        <v>0</v>
      </c>
      <c r="AI604" s="411">
        <f t="shared" ref="AI604" si="1710">AI603</f>
        <v>0</v>
      </c>
      <c r="AJ604" s="411">
        <f t="shared" ref="AJ604" si="1711">AJ603</f>
        <v>0</v>
      </c>
      <c r="AK604" s="411">
        <f t="shared" ref="AK604" si="1712">AK603</f>
        <v>0</v>
      </c>
      <c r="AL604" s="411">
        <f t="shared" ref="AL604" si="1713">AL603</f>
        <v>0</v>
      </c>
      <c r="AM604" s="311"/>
    </row>
    <row r="605" spans="1:39" outlineLevel="1">
      <c r="A605" s="529"/>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outlineLevel="1">
      <c r="A606" s="529">
        <v>7</v>
      </c>
      <c r="B606" s="428" t="s">
        <v>100</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outlineLevel="1">
      <c r="A607" s="529"/>
      <c r="B607" s="294" t="s">
        <v>310</v>
      </c>
      <c r="C607" s="291" t="s">
        <v>163</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1714">Z606</f>
        <v>0</v>
      </c>
      <c r="AA607" s="411">
        <f t="shared" ref="AA607" si="1715">AA606</f>
        <v>0</v>
      </c>
      <c r="AB607" s="411">
        <f t="shared" ref="AB607" si="1716">AB606</f>
        <v>0</v>
      </c>
      <c r="AC607" s="411">
        <f t="shared" ref="AC607" si="1717">AC606</f>
        <v>0</v>
      </c>
      <c r="AD607" s="411">
        <f t="shared" ref="AD607" si="1718">AD606</f>
        <v>0</v>
      </c>
      <c r="AE607" s="411">
        <f t="shared" ref="AE607" si="1719">AE606</f>
        <v>0</v>
      </c>
      <c r="AF607" s="411">
        <f t="shared" ref="AF607" si="1720">AF606</f>
        <v>0</v>
      </c>
      <c r="AG607" s="411">
        <f t="shared" ref="AG607" si="1721">AG606</f>
        <v>0</v>
      </c>
      <c r="AH607" s="411">
        <f t="shared" ref="AH607" si="1722">AH606</f>
        <v>0</v>
      </c>
      <c r="AI607" s="411">
        <f t="shared" ref="AI607" si="1723">AI606</f>
        <v>0</v>
      </c>
      <c r="AJ607" s="411">
        <f t="shared" ref="AJ607" si="1724">AJ606</f>
        <v>0</v>
      </c>
      <c r="AK607" s="411">
        <f t="shared" ref="AK607" si="1725">AK606</f>
        <v>0</v>
      </c>
      <c r="AL607" s="411">
        <f t="shared" ref="AL607" si="1726">AL606</f>
        <v>0</v>
      </c>
      <c r="AM607" s="311"/>
    </row>
    <row r="608" spans="1:39" outlineLevel="1">
      <c r="A608" s="529"/>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outlineLevel="1">
      <c r="A609" s="529">
        <v>8</v>
      </c>
      <c r="B609" s="428" t="s">
        <v>101</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outlineLevel="1">
      <c r="A610" s="529"/>
      <c r="B610" s="294" t="s">
        <v>310</v>
      </c>
      <c r="C610" s="291" t="s">
        <v>163</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1727">Z609</f>
        <v>0</v>
      </c>
      <c r="AA610" s="411">
        <f t="shared" ref="AA610" si="1728">AA609</f>
        <v>0</v>
      </c>
      <c r="AB610" s="411">
        <f t="shared" ref="AB610" si="1729">AB609</f>
        <v>0</v>
      </c>
      <c r="AC610" s="411">
        <f t="shared" ref="AC610" si="1730">AC609</f>
        <v>0</v>
      </c>
      <c r="AD610" s="411">
        <f t="shared" ref="AD610" si="1731">AD609</f>
        <v>0</v>
      </c>
      <c r="AE610" s="411">
        <f t="shared" ref="AE610" si="1732">AE609</f>
        <v>0</v>
      </c>
      <c r="AF610" s="411">
        <f t="shared" ref="AF610" si="1733">AF609</f>
        <v>0</v>
      </c>
      <c r="AG610" s="411">
        <f t="shared" ref="AG610" si="1734">AG609</f>
        <v>0</v>
      </c>
      <c r="AH610" s="411">
        <f t="shared" ref="AH610" si="1735">AH609</f>
        <v>0</v>
      </c>
      <c r="AI610" s="411">
        <f t="shared" ref="AI610" si="1736">AI609</f>
        <v>0</v>
      </c>
      <c r="AJ610" s="411">
        <f t="shared" ref="AJ610" si="1737">AJ609</f>
        <v>0</v>
      </c>
      <c r="AK610" s="411">
        <f t="shared" ref="AK610" si="1738">AK609</f>
        <v>0</v>
      </c>
      <c r="AL610" s="411">
        <f t="shared" ref="AL610" si="1739">AL609</f>
        <v>0</v>
      </c>
      <c r="AM610" s="311"/>
    </row>
    <row r="611" spans="1:39" outlineLevel="1">
      <c r="A611" s="529"/>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outlineLevel="1">
      <c r="A612" s="529">
        <v>9</v>
      </c>
      <c r="B612" s="428" t="s">
        <v>102</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outlineLevel="1">
      <c r="A613" s="529"/>
      <c r="B613" s="294" t="s">
        <v>310</v>
      </c>
      <c r="C613" s="291" t="s">
        <v>163</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1740">Z612</f>
        <v>0</v>
      </c>
      <c r="AA613" s="411">
        <f t="shared" ref="AA613" si="1741">AA612</f>
        <v>0</v>
      </c>
      <c r="AB613" s="411">
        <f t="shared" ref="AB613" si="1742">AB612</f>
        <v>0</v>
      </c>
      <c r="AC613" s="411">
        <f t="shared" ref="AC613" si="1743">AC612</f>
        <v>0</v>
      </c>
      <c r="AD613" s="411">
        <f t="shared" ref="AD613" si="1744">AD612</f>
        <v>0</v>
      </c>
      <c r="AE613" s="411">
        <f t="shared" ref="AE613" si="1745">AE612</f>
        <v>0</v>
      </c>
      <c r="AF613" s="411">
        <f t="shared" ref="AF613" si="1746">AF612</f>
        <v>0</v>
      </c>
      <c r="AG613" s="411">
        <f t="shared" ref="AG613" si="1747">AG612</f>
        <v>0</v>
      </c>
      <c r="AH613" s="411">
        <f t="shared" ref="AH613" si="1748">AH612</f>
        <v>0</v>
      </c>
      <c r="AI613" s="411">
        <f t="shared" ref="AI613" si="1749">AI612</f>
        <v>0</v>
      </c>
      <c r="AJ613" s="411">
        <f t="shared" ref="AJ613" si="1750">AJ612</f>
        <v>0</v>
      </c>
      <c r="AK613" s="411">
        <f t="shared" ref="AK613" si="1751">AK612</f>
        <v>0</v>
      </c>
      <c r="AL613" s="411">
        <f t="shared" ref="AL613" si="1752">AL612</f>
        <v>0</v>
      </c>
      <c r="AM613" s="311"/>
    </row>
    <row r="614" spans="1:39" outlineLevel="1">
      <c r="A614" s="529"/>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outlineLevel="1">
      <c r="A615" s="529">
        <v>10</v>
      </c>
      <c r="B615" s="428" t="s">
        <v>103</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outlineLevel="1">
      <c r="A616" s="529"/>
      <c r="B616" s="294" t="s">
        <v>310</v>
      </c>
      <c r="C616" s="291" t="s">
        <v>163</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1753">Z615</f>
        <v>0</v>
      </c>
      <c r="AA616" s="411">
        <f t="shared" ref="AA616" si="1754">AA615</f>
        <v>0</v>
      </c>
      <c r="AB616" s="411">
        <f t="shared" ref="AB616" si="1755">AB615</f>
        <v>0</v>
      </c>
      <c r="AC616" s="411">
        <f t="shared" ref="AC616" si="1756">AC615</f>
        <v>0</v>
      </c>
      <c r="AD616" s="411">
        <f t="shared" ref="AD616" si="1757">AD615</f>
        <v>0</v>
      </c>
      <c r="AE616" s="411">
        <f t="shared" ref="AE616" si="1758">AE615</f>
        <v>0</v>
      </c>
      <c r="AF616" s="411">
        <f t="shared" ref="AF616" si="1759">AF615</f>
        <v>0</v>
      </c>
      <c r="AG616" s="411">
        <f t="shared" ref="AG616" si="1760">AG615</f>
        <v>0</v>
      </c>
      <c r="AH616" s="411">
        <f t="shared" ref="AH616" si="1761">AH615</f>
        <v>0</v>
      </c>
      <c r="AI616" s="411">
        <f t="shared" ref="AI616" si="1762">AI615</f>
        <v>0</v>
      </c>
      <c r="AJ616" s="411">
        <f t="shared" ref="AJ616" si="1763">AJ615</f>
        <v>0</v>
      </c>
      <c r="AK616" s="411">
        <f t="shared" ref="AK616" si="1764">AK615</f>
        <v>0</v>
      </c>
      <c r="AL616" s="411">
        <f t="shared" ref="AL616" si="1765">AL615</f>
        <v>0</v>
      </c>
      <c r="AM616" s="311"/>
    </row>
    <row r="617" spans="1:39" outlineLevel="1">
      <c r="A617" s="529"/>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75" outlineLevel="1">
      <c r="A618" s="529"/>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outlineLevel="1">
      <c r="A619" s="529">
        <v>11</v>
      </c>
      <c r="B619" s="428" t="s">
        <v>104</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outlineLevel="1">
      <c r="A620" s="529"/>
      <c r="B620" s="294" t="s">
        <v>310</v>
      </c>
      <c r="C620" s="291" t="s">
        <v>163</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1766">Z619</f>
        <v>0</v>
      </c>
      <c r="AA620" s="411">
        <f t="shared" ref="AA620" si="1767">AA619</f>
        <v>0</v>
      </c>
      <c r="AB620" s="411">
        <f t="shared" ref="AB620" si="1768">AB619</f>
        <v>0</v>
      </c>
      <c r="AC620" s="411">
        <f t="shared" ref="AC620" si="1769">AC619</f>
        <v>0</v>
      </c>
      <c r="AD620" s="411">
        <f t="shared" ref="AD620" si="1770">AD619</f>
        <v>0</v>
      </c>
      <c r="AE620" s="411">
        <f t="shared" ref="AE620" si="1771">AE619</f>
        <v>0</v>
      </c>
      <c r="AF620" s="411">
        <f t="shared" ref="AF620" si="1772">AF619</f>
        <v>0</v>
      </c>
      <c r="AG620" s="411">
        <f t="shared" ref="AG620" si="1773">AG619</f>
        <v>0</v>
      </c>
      <c r="AH620" s="411">
        <f t="shared" ref="AH620" si="1774">AH619</f>
        <v>0</v>
      </c>
      <c r="AI620" s="411">
        <f t="shared" ref="AI620" si="1775">AI619</f>
        <v>0</v>
      </c>
      <c r="AJ620" s="411">
        <f t="shared" ref="AJ620" si="1776">AJ619</f>
        <v>0</v>
      </c>
      <c r="AK620" s="411">
        <f t="shared" ref="AK620" si="1777">AK619</f>
        <v>0</v>
      </c>
      <c r="AL620" s="411">
        <f t="shared" ref="AL620" si="1778">AL619</f>
        <v>0</v>
      </c>
      <c r="AM620" s="297"/>
    </row>
    <row r="621" spans="1:39" outlineLevel="1">
      <c r="A621" s="529"/>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45" outlineLevel="1">
      <c r="A622" s="529">
        <v>12</v>
      </c>
      <c r="B622" s="428" t="s">
        <v>105</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outlineLevel="1">
      <c r="A623" s="529"/>
      <c r="B623" s="294" t="s">
        <v>310</v>
      </c>
      <c r="C623" s="291" t="s">
        <v>163</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1779">Z622</f>
        <v>0</v>
      </c>
      <c r="AA623" s="411">
        <f t="shared" ref="AA623" si="1780">AA622</f>
        <v>0</v>
      </c>
      <c r="AB623" s="411">
        <f t="shared" ref="AB623" si="1781">AB622</f>
        <v>0</v>
      </c>
      <c r="AC623" s="411">
        <f t="shared" ref="AC623" si="1782">AC622</f>
        <v>0</v>
      </c>
      <c r="AD623" s="411">
        <f t="shared" ref="AD623" si="1783">AD622</f>
        <v>0</v>
      </c>
      <c r="AE623" s="411">
        <f t="shared" ref="AE623" si="1784">AE622</f>
        <v>0</v>
      </c>
      <c r="AF623" s="411">
        <f t="shared" ref="AF623" si="1785">AF622</f>
        <v>0</v>
      </c>
      <c r="AG623" s="411">
        <f t="shared" ref="AG623" si="1786">AG622</f>
        <v>0</v>
      </c>
      <c r="AH623" s="411">
        <f t="shared" ref="AH623" si="1787">AH622</f>
        <v>0</v>
      </c>
      <c r="AI623" s="411">
        <f t="shared" ref="AI623" si="1788">AI622</f>
        <v>0</v>
      </c>
      <c r="AJ623" s="411">
        <f t="shared" ref="AJ623" si="1789">AJ622</f>
        <v>0</v>
      </c>
      <c r="AK623" s="411">
        <f t="shared" ref="AK623" si="1790">AK622</f>
        <v>0</v>
      </c>
      <c r="AL623" s="411">
        <f t="shared" ref="AL623" si="1791">AL622</f>
        <v>0</v>
      </c>
      <c r="AM623" s="297"/>
    </row>
    <row r="624" spans="1:39" outlineLevel="1">
      <c r="A624" s="529"/>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outlineLevel="1">
      <c r="A625" s="529">
        <v>13</v>
      </c>
      <c r="B625" s="428" t="s">
        <v>106</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outlineLevel="1">
      <c r="A626" s="529"/>
      <c r="B626" s="294" t="s">
        <v>310</v>
      </c>
      <c r="C626" s="291" t="s">
        <v>163</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1792">Z625</f>
        <v>0</v>
      </c>
      <c r="AA626" s="411">
        <f t="shared" ref="AA626" si="1793">AA625</f>
        <v>0</v>
      </c>
      <c r="AB626" s="411">
        <f t="shared" ref="AB626" si="1794">AB625</f>
        <v>0</v>
      </c>
      <c r="AC626" s="411">
        <f t="shared" ref="AC626" si="1795">AC625</f>
        <v>0</v>
      </c>
      <c r="AD626" s="411">
        <f t="shared" ref="AD626" si="1796">AD625</f>
        <v>0</v>
      </c>
      <c r="AE626" s="411">
        <f t="shared" ref="AE626" si="1797">AE625</f>
        <v>0</v>
      </c>
      <c r="AF626" s="411">
        <f t="shared" ref="AF626" si="1798">AF625</f>
        <v>0</v>
      </c>
      <c r="AG626" s="411">
        <f t="shared" ref="AG626" si="1799">AG625</f>
        <v>0</v>
      </c>
      <c r="AH626" s="411">
        <f t="shared" ref="AH626" si="1800">AH625</f>
        <v>0</v>
      </c>
      <c r="AI626" s="411">
        <f t="shared" ref="AI626" si="1801">AI625</f>
        <v>0</v>
      </c>
      <c r="AJ626" s="411">
        <f t="shared" ref="AJ626" si="1802">AJ625</f>
        <v>0</v>
      </c>
      <c r="AK626" s="411">
        <f t="shared" ref="AK626" si="1803">AK625</f>
        <v>0</v>
      </c>
      <c r="AL626" s="411">
        <f t="shared" ref="AL626" si="1804">AL625</f>
        <v>0</v>
      </c>
      <c r="AM626" s="306"/>
    </row>
    <row r="627" spans="1:40" outlineLevel="1">
      <c r="A627" s="529"/>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75" outlineLevel="1">
      <c r="A628" s="529"/>
      <c r="B628" s="288" t="s">
        <v>107</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outlineLevel="1">
      <c r="A629" s="529">
        <v>14</v>
      </c>
      <c r="B629" s="315" t="s">
        <v>108</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outlineLevel="1">
      <c r="A630" s="529"/>
      <c r="B630" s="294" t="s">
        <v>310</v>
      </c>
      <c r="C630" s="291" t="s">
        <v>163</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1805">Z629</f>
        <v>0</v>
      </c>
      <c r="AA630" s="411">
        <f t="shared" ref="AA630" si="1806">AA629</f>
        <v>0</v>
      </c>
      <c r="AB630" s="411">
        <f t="shared" ref="AB630" si="1807">AB629</f>
        <v>0</v>
      </c>
      <c r="AC630" s="411">
        <f t="shared" ref="AC630" si="1808">AC629</f>
        <v>0</v>
      </c>
      <c r="AD630" s="411">
        <f t="shared" ref="AD630" si="1809">AD629</f>
        <v>0</v>
      </c>
      <c r="AE630" s="411">
        <f t="shared" ref="AE630" si="1810">AE629</f>
        <v>0</v>
      </c>
      <c r="AF630" s="411">
        <f t="shared" ref="AF630" si="1811">AF629</f>
        <v>0</v>
      </c>
      <c r="AG630" s="411">
        <f t="shared" ref="AG630" si="1812">AG629</f>
        <v>0</v>
      </c>
      <c r="AH630" s="411">
        <f t="shared" ref="AH630" si="1813">AH629</f>
        <v>0</v>
      </c>
      <c r="AI630" s="411">
        <f t="shared" ref="AI630" si="1814">AI629</f>
        <v>0</v>
      </c>
      <c r="AJ630" s="411">
        <f t="shared" ref="AJ630" si="1815">AJ629</f>
        <v>0</v>
      </c>
      <c r="AK630" s="411">
        <f t="shared" ref="AK630" si="1816">AK629</f>
        <v>0</v>
      </c>
      <c r="AL630" s="411">
        <f t="shared" ref="AL630" si="1817">AL629</f>
        <v>0</v>
      </c>
      <c r="AM630" s="513"/>
      <c r="AN630" s="627"/>
    </row>
    <row r="631" spans="1:40" outlineLevel="1">
      <c r="A631" s="529"/>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27"/>
    </row>
    <row r="632" spans="1:40" s="309" customFormat="1" ht="15.75" outlineLevel="1">
      <c r="A632" s="529"/>
      <c r="B632" s="288" t="s">
        <v>490</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4"/>
      <c r="AN632" s="628"/>
    </row>
    <row r="633" spans="1:40" outlineLevel="1">
      <c r="A633" s="529">
        <v>15</v>
      </c>
      <c r="B633" s="294" t="s">
        <v>495</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outlineLevel="1">
      <c r="A634" s="529"/>
      <c r="B634" s="294" t="s">
        <v>310</v>
      </c>
      <c r="C634" s="291" t="s">
        <v>163</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1818">Z633</f>
        <v>0</v>
      </c>
      <c r="AA634" s="411">
        <f t="shared" si="1818"/>
        <v>0</v>
      </c>
      <c r="AB634" s="411">
        <f t="shared" si="1818"/>
        <v>0</v>
      </c>
      <c r="AC634" s="411">
        <f t="shared" si="1818"/>
        <v>0</v>
      </c>
      <c r="AD634" s="411">
        <f t="shared" si="1818"/>
        <v>0</v>
      </c>
      <c r="AE634" s="411">
        <f t="shared" si="1818"/>
        <v>0</v>
      </c>
      <c r="AF634" s="411">
        <f t="shared" si="1818"/>
        <v>0</v>
      </c>
      <c r="AG634" s="411">
        <f t="shared" si="1818"/>
        <v>0</v>
      </c>
      <c r="AH634" s="411">
        <f t="shared" si="1818"/>
        <v>0</v>
      </c>
      <c r="AI634" s="411">
        <f t="shared" si="1818"/>
        <v>0</v>
      </c>
      <c r="AJ634" s="411">
        <f t="shared" si="1818"/>
        <v>0</v>
      </c>
      <c r="AK634" s="411">
        <f t="shared" si="1818"/>
        <v>0</v>
      </c>
      <c r="AL634" s="411">
        <f t="shared" si="1818"/>
        <v>0</v>
      </c>
      <c r="AM634" s="297"/>
    </row>
    <row r="635" spans="1:40" outlineLevel="1">
      <c r="A635" s="529"/>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outlineLevel="1">
      <c r="A636" s="529">
        <v>16</v>
      </c>
      <c r="B636" s="324" t="s">
        <v>491</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outlineLevel="1">
      <c r="A637" s="529"/>
      <c r="B637" s="294" t="s">
        <v>310</v>
      </c>
      <c r="C637" s="291" t="s">
        <v>163</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1819">Z636</f>
        <v>0</v>
      </c>
      <c r="AA637" s="411">
        <f t="shared" si="1819"/>
        <v>0</v>
      </c>
      <c r="AB637" s="411">
        <f t="shared" si="1819"/>
        <v>0</v>
      </c>
      <c r="AC637" s="411">
        <f t="shared" si="1819"/>
        <v>0</v>
      </c>
      <c r="AD637" s="411">
        <f t="shared" si="1819"/>
        <v>0</v>
      </c>
      <c r="AE637" s="411">
        <f t="shared" si="1819"/>
        <v>0</v>
      </c>
      <c r="AF637" s="411">
        <f t="shared" si="1819"/>
        <v>0</v>
      </c>
      <c r="AG637" s="411">
        <f t="shared" si="1819"/>
        <v>0</v>
      </c>
      <c r="AH637" s="411">
        <f t="shared" si="1819"/>
        <v>0</v>
      </c>
      <c r="AI637" s="411">
        <f t="shared" si="1819"/>
        <v>0</v>
      </c>
      <c r="AJ637" s="411">
        <f t="shared" si="1819"/>
        <v>0</v>
      </c>
      <c r="AK637" s="411">
        <f t="shared" si="1819"/>
        <v>0</v>
      </c>
      <c r="AL637" s="411">
        <f t="shared" si="1819"/>
        <v>0</v>
      </c>
      <c r="AM637" s="297"/>
    </row>
    <row r="638" spans="1:40" s="283" customFormat="1" outlineLevel="1">
      <c r="A638" s="529"/>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75" outlineLevel="1">
      <c r="A639" s="529"/>
      <c r="B639" s="516" t="s">
        <v>496</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outlineLevel="1">
      <c r="A640" s="529">
        <v>17</v>
      </c>
      <c r="B640" s="428" t="s">
        <v>112</v>
      </c>
      <c r="C640" s="291" t="s">
        <v>25</v>
      </c>
      <c r="D640" s="295"/>
      <c r="E640" s="295"/>
      <c r="F640" s="295"/>
      <c r="G640" s="295"/>
      <c r="H640" s="295"/>
      <c r="I640" s="295"/>
      <c r="J640" s="295"/>
      <c r="K640" s="295"/>
      <c r="L640" s="295"/>
      <c r="M640" s="295"/>
      <c r="N640" s="295">
        <v>12</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outlineLevel="1">
      <c r="A641" s="529"/>
      <c r="B641" s="294" t="s">
        <v>310</v>
      </c>
      <c r="C641" s="291" t="s">
        <v>163</v>
      </c>
      <c r="D641" s="295"/>
      <c r="E641" s="295"/>
      <c r="F641" s="295"/>
      <c r="G641" s="295"/>
      <c r="H641" s="295"/>
      <c r="I641" s="295"/>
      <c r="J641" s="295"/>
      <c r="K641" s="295"/>
      <c r="L641" s="295"/>
      <c r="M641" s="295"/>
      <c r="N641" s="295">
        <f>N640</f>
        <v>12</v>
      </c>
      <c r="O641" s="295"/>
      <c r="P641" s="295"/>
      <c r="Q641" s="295"/>
      <c r="R641" s="295"/>
      <c r="S641" s="295"/>
      <c r="T641" s="295"/>
      <c r="U641" s="295"/>
      <c r="V641" s="295"/>
      <c r="W641" s="295"/>
      <c r="X641" s="295"/>
      <c r="Y641" s="411">
        <f>Y640</f>
        <v>0</v>
      </c>
      <c r="Z641" s="411">
        <f t="shared" ref="Z641:AL641" si="1820">Z640</f>
        <v>0</v>
      </c>
      <c r="AA641" s="411">
        <f t="shared" si="1820"/>
        <v>0</v>
      </c>
      <c r="AB641" s="411">
        <f t="shared" si="1820"/>
        <v>0</v>
      </c>
      <c r="AC641" s="411">
        <f t="shared" si="1820"/>
        <v>0</v>
      </c>
      <c r="AD641" s="411">
        <f t="shared" si="1820"/>
        <v>0</v>
      </c>
      <c r="AE641" s="411">
        <f t="shared" si="1820"/>
        <v>0</v>
      </c>
      <c r="AF641" s="411">
        <f t="shared" si="1820"/>
        <v>0</v>
      </c>
      <c r="AG641" s="411">
        <f t="shared" si="1820"/>
        <v>0</v>
      </c>
      <c r="AH641" s="411">
        <f t="shared" si="1820"/>
        <v>0</v>
      </c>
      <c r="AI641" s="411">
        <f t="shared" si="1820"/>
        <v>0</v>
      </c>
      <c r="AJ641" s="411">
        <f t="shared" si="1820"/>
        <v>0</v>
      </c>
      <c r="AK641" s="411">
        <f t="shared" si="1820"/>
        <v>0</v>
      </c>
      <c r="AL641" s="411">
        <f t="shared" si="1820"/>
        <v>0</v>
      </c>
      <c r="AM641" s="306"/>
    </row>
    <row r="642" spans="1:39" outlineLevel="1">
      <c r="A642" s="529"/>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outlineLevel="1">
      <c r="A643" s="529">
        <v>18</v>
      </c>
      <c r="B643" s="428" t="s">
        <v>109</v>
      </c>
      <c r="C643" s="291" t="s">
        <v>25</v>
      </c>
      <c r="D643" s="295"/>
      <c r="E643" s="295"/>
      <c r="F643" s="295"/>
      <c r="G643" s="295"/>
      <c r="H643" s="295"/>
      <c r="I643" s="295"/>
      <c r="J643" s="295"/>
      <c r="K643" s="295"/>
      <c r="L643" s="295"/>
      <c r="M643" s="295"/>
      <c r="N643" s="295">
        <v>12</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outlineLevel="1">
      <c r="A644" s="529"/>
      <c r="B644" s="294" t="s">
        <v>310</v>
      </c>
      <c r="C644" s="291" t="s">
        <v>163</v>
      </c>
      <c r="D644" s="295"/>
      <c r="E644" s="295"/>
      <c r="F644" s="295"/>
      <c r="G644" s="295"/>
      <c r="H644" s="295"/>
      <c r="I644" s="295"/>
      <c r="J644" s="295"/>
      <c r="K644" s="295"/>
      <c r="L644" s="295"/>
      <c r="M644" s="295"/>
      <c r="N644" s="295">
        <f>N643</f>
        <v>12</v>
      </c>
      <c r="O644" s="295"/>
      <c r="P644" s="295"/>
      <c r="Q644" s="295"/>
      <c r="R644" s="295"/>
      <c r="S644" s="295"/>
      <c r="T644" s="295"/>
      <c r="U644" s="295"/>
      <c r="V644" s="295"/>
      <c r="W644" s="295"/>
      <c r="X644" s="295"/>
      <c r="Y644" s="411">
        <f>Y643</f>
        <v>0</v>
      </c>
      <c r="Z644" s="411">
        <f t="shared" ref="Z644:AL644" si="1821">Z643</f>
        <v>0</v>
      </c>
      <c r="AA644" s="411">
        <f t="shared" si="1821"/>
        <v>0</v>
      </c>
      <c r="AB644" s="411">
        <f t="shared" si="1821"/>
        <v>0</v>
      </c>
      <c r="AC644" s="411">
        <f t="shared" si="1821"/>
        <v>0</v>
      </c>
      <c r="AD644" s="411">
        <f t="shared" si="1821"/>
        <v>0</v>
      </c>
      <c r="AE644" s="411">
        <f t="shared" si="1821"/>
        <v>0</v>
      </c>
      <c r="AF644" s="411">
        <f t="shared" si="1821"/>
        <v>0</v>
      </c>
      <c r="AG644" s="411">
        <f t="shared" si="1821"/>
        <v>0</v>
      </c>
      <c r="AH644" s="411">
        <f t="shared" si="1821"/>
        <v>0</v>
      </c>
      <c r="AI644" s="411">
        <f t="shared" si="1821"/>
        <v>0</v>
      </c>
      <c r="AJ644" s="411">
        <f t="shared" si="1821"/>
        <v>0</v>
      </c>
      <c r="AK644" s="411">
        <f t="shared" si="1821"/>
        <v>0</v>
      </c>
      <c r="AL644" s="411">
        <f t="shared" si="1821"/>
        <v>0</v>
      </c>
      <c r="AM644" s="306"/>
    </row>
    <row r="645" spans="1:39" outlineLevel="1">
      <c r="A645" s="529"/>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outlineLevel="1">
      <c r="A646" s="529">
        <v>19</v>
      </c>
      <c r="B646" s="428" t="s">
        <v>111</v>
      </c>
      <c r="C646" s="291" t="s">
        <v>25</v>
      </c>
      <c r="D646" s="295"/>
      <c r="E646" s="295"/>
      <c r="F646" s="295"/>
      <c r="G646" s="295"/>
      <c r="H646" s="295"/>
      <c r="I646" s="295"/>
      <c r="J646" s="295"/>
      <c r="K646" s="295"/>
      <c r="L646" s="295"/>
      <c r="M646" s="295"/>
      <c r="N646" s="295">
        <v>12</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outlineLevel="1">
      <c r="A647" s="529"/>
      <c r="B647" s="294" t="s">
        <v>310</v>
      </c>
      <c r="C647" s="291" t="s">
        <v>163</v>
      </c>
      <c r="D647" s="295"/>
      <c r="E647" s="295"/>
      <c r="F647" s="295"/>
      <c r="G647" s="295"/>
      <c r="H647" s="295"/>
      <c r="I647" s="295"/>
      <c r="J647" s="295"/>
      <c r="K647" s="295"/>
      <c r="L647" s="295"/>
      <c r="M647" s="295"/>
      <c r="N647" s="295">
        <f>N646</f>
        <v>12</v>
      </c>
      <c r="O647" s="295"/>
      <c r="P647" s="295"/>
      <c r="Q647" s="295"/>
      <c r="R647" s="295"/>
      <c r="S647" s="295"/>
      <c r="T647" s="295"/>
      <c r="U647" s="295"/>
      <c r="V647" s="295"/>
      <c r="W647" s="295"/>
      <c r="X647" s="295"/>
      <c r="Y647" s="411">
        <f>Y646</f>
        <v>0</v>
      </c>
      <c r="Z647" s="411">
        <f t="shared" ref="Z647:AL647" si="1822">Z646</f>
        <v>0</v>
      </c>
      <c r="AA647" s="411">
        <f t="shared" si="1822"/>
        <v>0</v>
      </c>
      <c r="AB647" s="411">
        <f t="shared" si="1822"/>
        <v>0</v>
      </c>
      <c r="AC647" s="411">
        <f t="shared" si="1822"/>
        <v>0</v>
      </c>
      <c r="AD647" s="411">
        <f t="shared" si="1822"/>
        <v>0</v>
      </c>
      <c r="AE647" s="411">
        <f t="shared" si="1822"/>
        <v>0</v>
      </c>
      <c r="AF647" s="411">
        <f t="shared" si="1822"/>
        <v>0</v>
      </c>
      <c r="AG647" s="411">
        <f t="shared" si="1822"/>
        <v>0</v>
      </c>
      <c r="AH647" s="411">
        <f t="shared" si="1822"/>
        <v>0</v>
      </c>
      <c r="AI647" s="411">
        <f t="shared" si="1822"/>
        <v>0</v>
      </c>
      <c r="AJ647" s="411">
        <f t="shared" si="1822"/>
        <v>0</v>
      </c>
      <c r="AK647" s="411">
        <f t="shared" si="1822"/>
        <v>0</v>
      </c>
      <c r="AL647" s="411">
        <f t="shared" si="1822"/>
        <v>0</v>
      </c>
      <c r="AM647" s="297"/>
    </row>
    <row r="648" spans="1:39" outlineLevel="1">
      <c r="A648" s="529"/>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outlineLevel="1">
      <c r="A649" s="529">
        <v>20</v>
      </c>
      <c r="B649" s="428" t="s">
        <v>110</v>
      </c>
      <c r="C649" s="291" t="s">
        <v>25</v>
      </c>
      <c r="D649" s="295"/>
      <c r="E649" s="295"/>
      <c r="F649" s="295"/>
      <c r="G649" s="295"/>
      <c r="H649" s="295"/>
      <c r="I649" s="295"/>
      <c r="J649" s="295"/>
      <c r="K649" s="295"/>
      <c r="L649" s="295"/>
      <c r="M649" s="295"/>
      <c r="N649" s="295">
        <v>12</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outlineLevel="1">
      <c r="A650" s="529"/>
      <c r="B650" s="294" t="s">
        <v>310</v>
      </c>
      <c r="C650" s="291" t="s">
        <v>163</v>
      </c>
      <c r="D650" s="295"/>
      <c r="E650" s="295"/>
      <c r="F650" s="295"/>
      <c r="G650" s="295"/>
      <c r="H650" s="295"/>
      <c r="I650" s="295"/>
      <c r="J650" s="295"/>
      <c r="K650" s="295"/>
      <c r="L650" s="295"/>
      <c r="M650" s="295"/>
      <c r="N650" s="295">
        <f>N649</f>
        <v>12</v>
      </c>
      <c r="O650" s="295"/>
      <c r="P650" s="295"/>
      <c r="Q650" s="295"/>
      <c r="R650" s="295"/>
      <c r="S650" s="295"/>
      <c r="T650" s="295"/>
      <c r="U650" s="295"/>
      <c r="V650" s="295"/>
      <c r="W650" s="295"/>
      <c r="X650" s="295"/>
      <c r="Y650" s="411">
        <f>Y649</f>
        <v>0</v>
      </c>
      <c r="Z650" s="411">
        <f t="shared" ref="Z650:AL650" si="1823">Z649</f>
        <v>0</v>
      </c>
      <c r="AA650" s="411">
        <f t="shared" si="1823"/>
        <v>0</v>
      </c>
      <c r="AB650" s="411">
        <f t="shared" si="1823"/>
        <v>0</v>
      </c>
      <c r="AC650" s="411">
        <f t="shared" si="1823"/>
        <v>0</v>
      </c>
      <c r="AD650" s="411">
        <f t="shared" si="1823"/>
        <v>0</v>
      </c>
      <c r="AE650" s="411">
        <f t="shared" si="1823"/>
        <v>0</v>
      </c>
      <c r="AF650" s="411">
        <f t="shared" si="1823"/>
        <v>0</v>
      </c>
      <c r="AG650" s="411">
        <f t="shared" si="1823"/>
        <v>0</v>
      </c>
      <c r="AH650" s="411">
        <f t="shared" si="1823"/>
        <v>0</v>
      </c>
      <c r="AI650" s="411">
        <f t="shared" si="1823"/>
        <v>0</v>
      </c>
      <c r="AJ650" s="411">
        <f t="shared" si="1823"/>
        <v>0</v>
      </c>
      <c r="AK650" s="411">
        <f t="shared" si="1823"/>
        <v>0</v>
      </c>
      <c r="AL650" s="411">
        <f t="shared" si="1823"/>
        <v>0</v>
      </c>
      <c r="AM650" s="306"/>
    </row>
    <row r="651" spans="1:39" ht="15.75" outlineLevel="1">
      <c r="A651" s="529"/>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75" outlineLevel="1">
      <c r="A652" s="529"/>
      <c r="B652" s="515" t="s">
        <v>503</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75" outlineLevel="1">
      <c r="A653" s="529"/>
      <c r="B653" s="501" t="s">
        <v>499</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outlineLevel="1">
      <c r="A654" s="529">
        <v>21</v>
      </c>
      <c r="B654" s="428" t="s">
        <v>113</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outlineLevel="1">
      <c r="A655" s="529"/>
      <c r="B655" s="294" t="s">
        <v>310</v>
      </c>
      <c r="C655" s="291" t="s">
        <v>163</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1824">Z654</f>
        <v>0</v>
      </c>
      <c r="AA655" s="411">
        <f t="shared" ref="AA655" si="1825">AA654</f>
        <v>0</v>
      </c>
      <c r="AB655" s="411">
        <f t="shared" ref="AB655" si="1826">AB654</f>
        <v>0</v>
      </c>
      <c r="AC655" s="411">
        <f t="shared" ref="AC655" si="1827">AC654</f>
        <v>0</v>
      </c>
      <c r="AD655" s="411">
        <f t="shared" ref="AD655" si="1828">AD654</f>
        <v>0</v>
      </c>
      <c r="AE655" s="411">
        <f t="shared" ref="AE655" si="1829">AE654</f>
        <v>0</v>
      </c>
      <c r="AF655" s="411">
        <f t="shared" ref="AF655" si="1830">AF654</f>
        <v>0</v>
      </c>
      <c r="AG655" s="411">
        <f t="shared" ref="AG655" si="1831">AG654</f>
        <v>0</v>
      </c>
      <c r="AH655" s="411">
        <f t="shared" ref="AH655" si="1832">AH654</f>
        <v>0</v>
      </c>
      <c r="AI655" s="411">
        <f t="shared" ref="AI655" si="1833">AI654</f>
        <v>0</v>
      </c>
      <c r="AJ655" s="411">
        <f t="shared" ref="AJ655" si="1834">AJ654</f>
        <v>0</v>
      </c>
      <c r="AK655" s="411">
        <f t="shared" ref="AK655" si="1835">AK654</f>
        <v>0</v>
      </c>
      <c r="AL655" s="411">
        <f t="shared" ref="AL655" si="1836">AL654</f>
        <v>0</v>
      </c>
      <c r="AM655" s="306"/>
    </row>
    <row r="656" spans="1:39" outlineLevel="1">
      <c r="A656" s="529"/>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outlineLevel="1">
      <c r="A657" s="529">
        <v>22</v>
      </c>
      <c r="B657" s="428" t="s">
        <v>114</v>
      </c>
      <c r="C657" s="291" t="s">
        <v>25</v>
      </c>
      <c r="D657" s="295"/>
      <c r="E657" s="295"/>
      <c r="F657" s="295"/>
      <c r="G657" s="295"/>
      <c r="H657" s="295"/>
      <c r="I657" s="295"/>
      <c r="J657" s="295"/>
      <c r="K657" s="295"/>
      <c r="L657" s="295"/>
      <c r="M657" s="295"/>
      <c r="N657" s="291"/>
      <c r="O657" s="295"/>
      <c r="P657" s="295"/>
      <c r="Q657" s="295"/>
      <c r="R657" s="295"/>
      <c r="S657" s="295"/>
      <c r="T657" s="295"/>
      <c r="U657" s="295"/>
      <c r="V657" s="295"/>
      <c r="W657" s="295"/>
      <c r="X657" s="295"/>
      <c r="Y657" s="410"/>
      <c r="Z657" s="410"/>
      <c r="AA657" s="410"/>
      <c r="AB657" s="410"/>
      <c r="AC657" s="410"/>
      <c r="AD657" s="410"/>
      <c r="AE657" s="410"/>
      <c r="AF657" s="410"/>
      <c r="AG657" s="410"/>
      <c r="AH657" s="410"/>
      <c r="AI657" s="410"/>
      <c r="AJ657" s="410"/>
      <c r="AK657" s="410"/>
      <c r="AL657" s="410"/>
      <c r="AM657" s="296">
        <f>SUM(Y657:AL657)</f>
        <v>0</v>
      </c>
    </row>
    <row r="658" spans="1:39" outlineLevel="1">
      <c r="A658" s="529"/>
      <c r="B658" s="294" t="s">
        <v>310</v>
      </c>
      <c r="C658" s="291" t="s">
        <v>163</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0</v>
      </c>
      <c r="Z658" s="411">
        <f t="shared" ref="Z658" si="1837">Z657</f>
        <v>0</v>
      </c>
      <c r="AA658" s="411">
        <f t="shared" ref="AA658" si="1838">AA657</f>
        <v>0</v>
      </c>
      <c r="AB658" s="411">
        <f t="shared" ref="AB658" si="1839">AB657</f>
        <v>0</v>
      </c>
      <c r="AC658" s="411">
        <f t="shared" ref="AC658" si="1840">AC657</f>
        <v>0</v>
      </c>
      <c r="AD658" s="411">
        <f t="shared" ref="AD658" si="1841">AD657</f>
        <v>0</v>
      </c>
      <c r="AE658" s="411">
        <f t="shared" ref="AE658" si="1842">AE657</f>
        <v>0</v>
      </c>
      <c r="AF658" s="411">
        <f t="shared" ref="AF658" si="1843">AF657</f>
        <v>0</v>
      </c>
      <c r="AG658" s="411">
        <f t="shared" ref="AG658" si="1844">AG657</f>
        <v>0</v>
      </c>
      <c r="AH658" s="411">
        <f t="shared" ref="AH658" si="1845">AH657</f>
        <v>0</v>
      </c>
      <c r="AI658" s="411">
        <f t="shared" ref="AI658" si="1846">AI657</f>
        <v>0</v>
      </c>
      <c r="AJ658" s="411">
        <f t="shared" ref="AJ658" si="1847">AJ657</f>
        <v>0</v>
      </c>
      <c r="AK658" s="411">
        <f t="shared" ref="AK658" si="1848">AK657</f>
        <v>0</v>
      </c>
      <c r="AL658" s="411">
        <f t="shared" ref="AL658" si="1849">AL657</f>
        <v>0</v>
      </c>
      <c r="AM658" s="306"/>
    </row>
    <row r="659" spans="1:39" outlineLevel="1">
      <c r="A659" s="529"/>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ht="30" outlineLevel="1">
      <c r="A660" s="529">
        <v>23</v>
      </c>
      <c r="B660" s="428" t="s">
        <v>115</v>
      </c>
      <c r="C660" s="291" t="s">
        <v>25</v>
      </c>
      <c r="D660" s="295"/>
      <c r="E660" s="295"/>
      <c r="F660" s="295"/>
      <c r="G660" s="295"/>
      <c r="H660" s="295"/>
      <c r="I660" s="295"/>
      <c r="J660" s="295"/>
      <c r="K660" s="295"/>
      <c r="L660" s="295"/>
      <c r="M660" s="295"/>
      <c r="N660" s="291"/>
      <c r="O660" s="295"/>
      <c r="P660" s="295"/>
      <c r="Q660" s="295"/>
      <c r="R660" s="295"/>
      <c r="S660" s="295"/>
      <c r="T660" s="295"/>
      <c r="U660" s="295"/>
      <c r="V660" s="295"/>
      <c r="W660" s="295"/>
      <c r="X660" s="295"/>
      <c r="Y660" s="410"/>
      <c r="Z660" s="410"/>
      <c r="AA660" s="410"/>
      <c r="AB660" s="410"/>
      <c r="AC660" s="410"/>
      <c r="AD660" s="410"/>
      <c r="AE660" s="410"/>
      <c r="AF660" s="410"/>
      <c r="AG660" s="410"/>
      <c r="AH660" s="410"/>
      <c r="AI660" s="410"/>
      <c r="AJ660" s="410"/>
      <c r="AK660" s="410"/>
      <c r="AL660" s="410"/>
      <c r="AM660" s="296">
        <f>SUM(Y660:AL660)</f>
        <v>0</v>
      </c>
    </row>
    <row r="661" spans="1:39" outlineLevel="1">
      <c r="A661" s="529"/>
      <c r="B661" s="294" t="s">
        <v>310</v>
      </c>
      <c r="C661" s="291" t="s">
        <v>163</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0</v>
      </c>
      <c r="Z661" s="411">
        <f t="shared" ref="Z661" si="1850">Z660</f>
        <v>0</v>
      </c>
      <c r="AA661" s="411">
        <f t="shared" ref="AA661" si="1851">AA660</f>
        <v>0</v>
      </c>
      <c r="AB661" s="411">
        <f t="shared" ref="AB661" si="1852">AB660</f>
        <v>0</v>
      </c>
      <c r="AC661" s="411">
        <f t="shared" ref="AC661" si="1853">AC660</f>
        <v>0</v>
      </c>
      <c r="AD661" s="411">
        <f t="shared" ref="AD661" si="1854">AD660</f>
        <v>0</v>
      </c>
      <c r="AE661" s="411">
        <f t="shared" ref="AE661" si="1855">AE660</f>
        <v>0</v>
      </c>
      <c r="AF661" s="411">
        <f t="shared" ref="AF661" si="1856">AF660</f>
        <v>0</v>
      </c>
      <c r="AG661" s="411">
        <f t="shared" ref="AG661" si="1857">AG660</f>
        <v>0</v>
      </c>
      <c r="AH661" s="411">
        <f t="shared" ref="AH661" si="1858">AH660</f>
        <v>0</v>
      </c>
      <c r="AI661" s="411">
        <f t="shared" ref="AI661" si="1859">AI660</f>
        <v>0</v>
      </c>
      <c r="AJ661" s="411">
        <f t="shared" ref="AJ661" si="1860">AJ660</f>
        <v>0</v>
      </c>
      <c r="AK661" s="411">
        <f t="shared" ref="AK661" si="1861">AK660</f>
        <v>0</v>
      </c>
      <c r="AL661" s="411">
        <f t="shared" ref="AL661" si="1862">AL660</f>
        <v>0</v>
      </c>
      <c r="AM661" s="306"/>
    </row>
    <row r="662" spans="1:39" outlineLevel="1">
      <c r="A662" s="529"/>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ht="30" outlineLevel="1">
      <c r="A663" s="529">
        <v>24</v>
      </c>
      <c r="B663" s="428" t="s">
        <v>116</v>
      </c>
      <c r="C663" s="291" t="s">
        <v>25</v>
      </c>
      <c r="D663" s="295"/>
      <c r="E663" s="295"/>
      <c r="F663" s="295"/>
      <c r="G663" s="295"/>
      <c r="H663" s="295"/>
      <c r="I663" s="295"/>
      <c r="J663" s="295"/>
      <c r="K663" s="295"/>
      <c r="L663" s="295"/>
      <c r="M663" s="295"/>
      <c r="N663" s="291"/>
      <c r="O663" s="295"/>
      <c r="P663" s="295"/>
      <c r="Q663" s="295"/>
      <c r="R663" s="295"/>
      <c r="S663" s="295"/>
      <c r="T663" s="295"/>
      <c r="U663" s="295"/>
      <c r="V663" s="295"/>
      <c r="W663" s="295"/>
      <c r="X663" s="295"/>
      <c r="Y663" s="410"/>
      <c r="Z663" s="410"/>
      <c r="AA663" s="410"/>
      <c r="AB663" s="410"/>
      <c r="AC663" s="410"/>
      <c r="AD663" s="410"/>
      <c r="AE663" s="410"/>
      <c r="AF663" s="410"/>
      <c r="AG663" s="410"/>
      <c r="AH663" s="410"/>
      <c r="AI663" s="410"/>
      <c r="AJ663" s="410"/>
      <c r="AK663" s="410"/>
      <c r="AL663" s="410"/>
      <c r="AM663" s="296">
        <f>SUM(Y663:AL663)</f>
        <v>0</v>
      </c>
    </row>
    <row r="664" spans="1:39" outlineLevel="1">
      <c r="A664" s="529"/>
      <c r="B664" s="294" t="s">
        <v>310</v>
      </c>
      <c r="C664" s="291" t="s">
        <v>163</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0</v>
      </c>
      <c r="Z664" s="411">
        <f t="shared" ref="Z664" si="1863">Z663</f>
        <v>0</v>
      </c>
      <c r="AA664" s="411">
        <f t="shared" ref="AA664" si="1864">AA663</f>
        <v>0</v>
      </c>
      <c r="AB664" s="411">
        <f t="shared" ref="AB664" si="1865">AB663</f>
        <v>0</v>
      </c>
      <c r="AC664" s="411">
        <f t="shared" ref="AC664" si="1866">AC663</f>
        <v>0</v>
      </c>
      <c r="AD664" s="411">
        <f t="shared" ref="AD664" si="1867">AD663</f>
        <v>0</v>
      </c>
      <c r="AE664" s="411">
        <f t="shared" ref="AE664" si="1868">AE663</f>
        <v>0</v>
      </c>
      <c r="AF664" s="411">
        <f t="shared" ref="AF664" si="1869">AF663</f>
        <v>0</v>
      </c>
      <c r="AG664" s="411">
        <f t="shared" ref="AG664" si="1870">AG663</f>
        <v>0</v>
      </c>
      <c r="AH664" s="411">
        <f t="shared" ref="AH664" si="1871">AH663</f>
        <v>0</v>
      </c>
      <c r="AI664" s="411">
        <f t="shared" ref="AI664" si="1872">AI663</f>
        <v>0</v>
      </c>
      <c r="AJ664" s="411">
        <f t="shared" ref="AJ664" si="1873">AJ663</f>
        <v>0</v>
      </c>
      <c r="AK664" s="411">
        <f t="shared" ref="AK664" si="1874">AK663</f>
        <v>0</v>
      </c>
      <c r="AL664" s="411">
        <f t="shared" ref="AL664" si="1875">AL663</f>
        <v>0</v>
      </c>
      <c r="AM664" s="306"/>
    </row>
    <row r="665" spans="1:39" outlineLevel="1">
      <c r="A665" s="529"/>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75" outlineLevel="1">
      <c r="A666" s="529"/>
      <c r="B666" s="288" t="s">
        <v>500</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outlineLevel="1">
      <c r="A667" s="529">
        <v>25</v>
      </c>
      <c r="B667" s="428" t="s">
        <v>117</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outlineLevel="1">
      <c r="A668" s="529"/>
      <c r="B668" s="294" t="s">
        <v>310</v>
      </c>
      <c r="C668" s="291" t="s">
        <v>163</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1876">Z667</f>
        <v>0</v>
      </c>
      <c r="AA668" s="411">
        <f t="shared" ref="AA668" si="1877">AA667</f>
        <v>0</v>
      </c>
      <c r="AB668" s="411">
        <f t="shared" ref="AB668" si="1878">AB667</f>
        <v>0</v>
      </c>
      <c r="AC668" s="411">
        <f t="shared" ref="AC668" si="1879">AC667</f>
        <v>0</v>
      </c>
      <c r="AD668" s="411">
        <f t="shared" ref="AD668" si="1880">AD667</f>
        <v>0</v>
      </c>
      <c r="AE668" s="411">
        <f t="shared" ref="AE668" si="1881">AE667</f>
        <v>0</v>
      </c>
      <c r="AF668" s="411">
        <f t="shared" ref="AF668" si="1882">AF667</f>
        <v>0</v>
      </c>
      <c r="AG668" s="411">
        <f t="shared" ref="AG668" si="1883">AG667</f>
        <v>0</v>
      </c>
      <c r="AH668" s="411">
        <f t="shared" ref="AH668" si="1884">AH667</f>
        <v>0</v>
      </c>
      <c r="AI668" s="411">
        <f t="shared" ref="AI668" si="1885">AI667</f>
        <v>0</v>
      </c>
      <c r="AJ668" s="411">
        <f t="shared" ref="AJ668" si="1886">AJ667</f>
        <v>0</v>
      </c>
      <c r="AK668" s="411">
        <f t="shared" ref="AK668" si="1887">AK667</f>
        <v>0</v>
      </c>
      <c r="AL668" s="411">
        <f t="shared" ref="AL668" si="1888">AL667</f>
        <v>0</v>
      </c>
      <c r="AM668" s="306"/>
    </row>
    <row r="669" spans="1:39" outlineLevel="1">
      <c r="A669" s="529"/>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outlineLevel="1">
      <c r="A670" s="529">
        <v>26</v>
      </c>
      <c r="B670" s="428" t="s">
        <v>118</v>
      </c>
      <c r="C670" s="291" t="s">
        <v>25</v>
      </c>
      <c r="D670" s="295"/>
      <c r="E670" s="295"/>
      <c r="F670" s="295"/>
      <c r="G670" s="295"/>
      <c r="H670" s="295"/>
      <c r="I670" s="295"/>
      <c r="J670" s="295"/>
      <c r="K670" s="295"/>
      <c r="L670" s="295"/>
      <c r="M670" s="295"/>
      <c r="N670" s="295">
        <v>12</v>
      </c>
      <c r="O670" s="295"/>
      <c r="P670" s="295"/>
      <c r="Q670" s="295"/>
      <c r="R670" s="295"/>
      <c r="S670" s="295"/>
      <c r="T670" s="295"/>
      <c r="U670" s="295"/>
      <c r="V670" s="295"/>
      <c r="W670" s="295"/>
      <c r="X670" s="295"/>
      <c r="Y670" s="426"/>
      <c r="Z670" s="410"/>
      <c r="AA670" s="410"/>
      <c r="AB670" s="410"/>
      <c r="AC670" s="410"/>
      <c r="AD670" s="410"/>
      <c r="AE670" s="410"/>
      <c r="AF670" s="415"/>
      <c r="AG670" s="415"/>
      <c r="AH670" s="415"/>
      <c r="AI670" s="415"/>
      <c r="AJ670" s="415"/>
      <c r="AK670" s="415"/>
      <c r="AL670" s="415"/>
      <c r="AM670" s="296">
        <f>SUM(Y670:AL670)</f>
        <v>0</v>
      </c>
    </row>
    <row r="671" spans="1:39" outlineLevel="1">
      <c r="A671" s="529"/>
      <c r="B671" s="294" t="s">
        <v>310</v>
      </c>
      <c r="C671" s="291" t="s">
        <v>163</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f>Y670</f>
        <v>0</v>
      </c>
      <c r="Z671" s="411">
        <f t="shared" ref="Z671" si="1889">Z670</f>
        <v>0</v>
      </c>
      <c r="AA671" s="411">
        <f t="shared" ref="AA671" si="1890">AA670</f>
        <v>0</v>
      </c>
      <c r="AB671" s="411">
        <f t="shared" ref="AB671" si="1891">AB670</f>
        <v>0</v>
      </c>
      <c r="AC671" s="411">
        <f t="shared" ref="AC671" si="1892">AC670</f>
        <v>0</v>
      </c>
      <c r="AD671" s="411">
        <f t="shared" ref="AD671" si="1893">AD670</f>
        <v>0</v>
      </c>
      <c r="AE671" s="411">
        <f t="shared" ref="AE671" si="1894">AE670</f>
        <v>0</v>
      </c>
      <c r="AF671" s="411">
        <f t="shared" ref="AF671" si="1895">AF670</f>
        <v>0</v>
      </c>
      <c r="AG671" s="411">
        <f t="shared" ref="AG671" si="1896">AG670</f>
        <v>0</v>
      </c>
      <c r="AH671" s="411">
        <f t="shared" ref="AH671" si="1897">AH670</f>
        <v>0</v>
      </c>
      <c r="AI671" s="411">
        <f t="shared" ref="AI671" si="1898">AI670</f>
        <v>0</v>
      </c>
      <c r="AJ671" s="411">
        <f t="shared" ref="AJ671" si="1899">AJ670</f>
        <v>0</v>
      </c>
      <c r="AK671" s="411">
        <f t="shared" ref="AK671" si="1900">AK670</f>
        <v>0</v>
      </c>
      <c r="AL671" s="411">
        <f t="shared" ref="AL671" si="1901">AL670</f>
        <v>0</v>
      </c>
      <c r="AM671" s="306"/>
    </row>
    <row r="672" spans="1:39" outlineLevel="1">
      <c r="A672" s="529"/>
      <c r="B672" s="294"/>
      <c r="C672" s="291"/>
      <c r="D672" s="291"/>
      <c r="E672" s="291"/>
      <c r="F672" s="291"/>
      <c r="G672" s="291"/>
      <c r="H672" s="291"/>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outlineLevel="1">
      <c r="A673" s="529">
        <v>27</v>
      </c>
      <c r="B673" s="428" t="s">
        <v>119</v>
      </c>
      <c r="C673" s="291" t="s">
        <v>25</v>
      </c>
      <c r="D673" s="295"/>
      <c r="E673" s="295"/>
      <c r="F673" s="295"/>
      <c r="G673" s="295"/>
      <c r="H673" s="295"/>
      <c r="I673" s="295"/>
      <c r="J673" s="295"/>
      <c r="K673" s="295"/>
      <c r="L673" s="295"/>
      <c r="M673" s="295"/>
      <c r="N673" s="295">
        <v>12</v>
      </c>
      <c r="O673" s="295"/>
      <c r="P673" s="295"/>
      <c r="Q673" s="295"/>
      <c r="R673" s="295"/>
      <c r="S673" s="295"/>
      <c r="T673" s="295"/>
      <c r="U673" s="295"/>
      <c r="V673" s="295"/>
      <c r="W673" s="295"/>
      <c r="X673" s="295"/>
      <c r="Y673" s="426"/>
      <c r="Z673" s="410"/>
      <c r="AA673" s="410"/>
      <c r="AB673" s="410"/>
      <c r="AC673" s="410"/>
      <c r="AD673" s="410"/>
      <c r="AE673" s="410"/>
      <c r="AF673" s="415"/>
      <c r="AG673" s="415"/>
      <c r="AH673" s="415"/>
      <c r="AI673" s="415"/>
      <c r="AJ673" s="415"/>
      <c r="AK673" s="415"/>
      <c r="AL673" s="415"/>
      <c r="AM673" s="296">
        <f>SUM(Y673:AL673)</f>
        <v>0</v>
      </c>
    </row>
    <row r="674" spans="1:39" outlineLevel="1">
      <c r="A674" s="529"/>
      <c r="B674" s="294" t="s">
        <v>310</v>
      </c>
      <c r="C674" s="291" t="s">
        <v>163</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1902">Z673</f>
        <v>0</v>
      </c>
      <c r="AA674" s="411">
        <f t="shared" ref="AA674" si="1903">AA673</f>
        <v>0</v>
      </c>
      <c r="AB674" s="411">
        <f t="shared" ref="AB674" si="1904">AB673</f>
        <v>0</v>
      </c>
      <c r="AC674" s="411">
        <f t="shared" ref="AC674" si="1905">AC673</f>
        <v>0</v>
      </c>
      <c r="AD674" s="411">
        <f t="shared" ref="AD674" si="1906">AD673</f>
        <v>0</v>
      </c>
      <c r="AE674" s="411">
        <f t="shared" ref="AE674" si="1907">AE673</f>
        <v>0</v>
      </c>
      <c r="AF674" s="411">
        <f t="shared" ref="AF674" si="1908">AF673</f>
        <v>0</v>
      </c>
      <c r="AG674" s="411">
        <f t="shared" ref="AG674" si="1909">AG673</f>
        <v>0</v>
      </c>
      <c r="AH674" s="411">
        <f t="shared" ref="AH674" si="1910">AH673</f>
        <v>0</v>
      </c>
      <c r="AI674" s="411">
        <f t="shared" ref="AI674" si="1911">AI673</f>
        <v>0</v>
      </c>
      <c r="AJ674" s="411">
        <f t="shared" ref="AJ674" si="1912">AJ673</f>
        <v>0</v>
      </c>
      <c r="AK674" s="411">
        <f t="shared" ref="AK674" si="1913">AK673</f>
        <v>0</v>
      </c>
      <c r="AL674" s="411">
        <f t="shared" ref="AL674" si="1914">AL673</f>
        <v>0</v>
      </c>
      <c r="AM674" s="306"/>
    </row>
    <row r="675" spans="1:39" outlineLevel="1">
      <c r="A675" s="529"/>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outlineLevel="1">
      <c r="A676" s="529">
        <v>28</v>
      </c>
      <c r="B676" s="428" t="s">
        <v>120</v>
      </c>
      <c r="C676" s="291" t="s">
        <v>25</v>
      </c>
      <c r="D676" s="295"/>
      <c r="E676" s="295"/>
      <c r="F676" s="295"/>
      <c r="G676" s="295"/>
      <c r="H676" s="295"/>
      <c r="I676" s="295"/>
      <c r="J676" s="295"/>
      <c r="K676" s="295"/>
      <c r="L676" s="295"/>
      <c r="M676" s="295"/>
      <c r="N676" s="295">
        <v>12</v>
      </c>
      <c r="O676" s="295"/>
      <c r="P676" s="295"/>
      <c r="Q676" s="295"/>
      <c r="R676" s="295"/>
      <c r="S676" s="295"/>
      <c r="T676" s="295"/>
      <c r="U676" s="295"/>
      <c r="V676" s="295"/>
      <c r="W676" s="295"/>
      <c r="X676" s="295"/>
      <c r="Y676" s="426"/>
      <c r="Z676" s="410"/>
      <c r="AA676" s="410"/>
      <c r="AB676" s="410"/>
      <c r="AC676" s="410"/>
      <c r="AD676" s="410"/>
      <c r="AE676" s="410"/>
      <c r="AF676" s="415"/>
      <c r="AG676" s="415"/>
      <c r="AH676" s="415"/>
      <c r="AI676" s="415"/>
      <c r="AJ676" s="415"/>
      <c r="AK676" s="415"/>
      <c r="AL676" s="415"/>
      <c r="AM676" s="296">
        <f>SUM(Y676:AL676)</f>
        <v>0</v>
      </c>
    </row>
    <row r="677" spans="1:39" outlineLevel="1">
      <c r="A677" s="529"/>
      <c r="B677" s="294" t="s">
        <v>310</v>
      </c>
      <c r="C677" s="291" t="s">
        <v>163</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1915">Z676</f>
        <v>0</v>
      </c>
      <c r="AA677" s="411">
        <f t="shared" ref="AA677" si="1916">AA676</f>
        <v>0</v>
      </c>
      <c r="AB677" s="411">
        <f t="shared" ref="AB677" si="1917">AB676</f>
        <v>0</v>
      </c>
      <c r="AC677" s="411">
        <f t="shared" ref="AC677" si="1918">AC676</f>
        <v>0</v>
      </c>
      <c r="AD677" s="411">
        <f t="shared" ref="AD677" si="1919">AD676</f>
        <v>0</v>
      </c>
      <c r="AE677" s="411">
        <f t="shared" ref="AE677" si="1920">AE676</f>
        <v>0</v>
      </c>
      <c r="AF677" s="411">
        <f t="shared" ref="AF677" si="1921">AF676</f>
        <v>0</v>
      </c>
      <c r="AG677" s="411">
        <f t="shared" ref="AG677" si="1922">AG676</f>
        <v>0</v>
      </c>
      <c r="AH677" s="411">
        <f t="shared" ref="AH677" si="1923">AH676</f>
        <v>0</v>
      </c>
      <c r="AI677" s="411">
        <f t="shared" ref="AI677" si="1924">AI676</f>
        <v>0</v>
      </c>
      <c r="AJ677" s="411">
        <f t="shared" ref="AJ677" si="1925">AJ676</f>
        <v>0</v>
      </c>
      <c r="AK677" s="411">
        <f t="shared" ref="AK677" si="1926">AK676</f>
        <v>0</v>
      </c>
      <c r="AL677" s="411">
        <f t="shared" ref="AL677" si="1927">AL676</f>
        <v>0</v>
      </c>
      <c r="AM677" s="306"/>
    </row>
    <row r="678" spans="1:39" outlineLevel="1">
      <c r="A678" s="529"/>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outlineLevel="1">
      <c r="A679" s="529">
        <v>29</v>
      </c>
      <c r="B679" s="428" t="s">
        <v>121</v>
      </c>
      <c r="C679" s="291" t="s">
        <v>25</v>
      </c>
      <c r="D679" s="295"/>
      <c r="E679" s="295"/>
      <c r="F679" s="295"/>
      <c r="G679" s="295"/>
      <c r="H679" s="295"/>
      <c r="I679" s="295"/>
      <c r="J679" s="295"/>
      <c r="K679" s="295"/>
      <c r="L679" s="295"/>
      <c r="M679" s="295"/>
      <c r="N679" s="295">
        <v>3</v>
      </c>
      <c r="O679" s="295"/>
      <c r="P679" s="295"/>
      <c r="Q679" s="295"/>
      <c r="R679" s="295"/>
      <c r="S679" s="295"/>
      <c r="T679" s="295"/>
      <c r="U679" s="295"/>
      <c r="V679" s="295"/>
      <c r="W679" s="295"/>
      <c r="X679" s="295"/>
      <c r="Y679" s="426"/>
      <c r="Z679" s="410"/>
      <c r="AA679" s="410"/>
      <c r="AB679" s="410"/>
      <c r="AC679" s="410"/>
      <c r="AD679" s="410"/>
      <c r="AE679" s="410"/>
      <c r="AF679" s="415"/>
      <c r="AG679" s="415"/>
      <c r="AH679" s="415"/>
      <c r="AI679" s="415"/>
      <c r="AJ679" s="415"/>
      <c r="AK679" s="415"/>
      <c r="AL679" s="415"/>
      <c r="AM679" s="296">
        <f>SUM(Y679:AL679)</f>
        <v>0</v>
      </c>
    </row>
    <row r="680" spans="1:39" outlineLevel="1">
      <c r="A680" s="529"/>
      <c r="B680" s="294" t="s">
        <v>310</v>
      </c>
      <c r="C680" s="291" t="s">
        <v>163</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1928">Z679</f>
        <v>0</v>
      </c>
      <c r="AA680" s="411">
        <f t="shared" ref="AA680" si="1929">AA679</f>
        <v>0</v>
      </c>
      <c r="AB680" s="411">
        <f t="shared" ref="AB680" si="1930">AB679</f>
        <v>0</v>
      </c>
      <c r="AC680" s="411">
        <f t="shared" ref="AC680" si="1931">AC679</f>
        <v>0</v>
      </c>
      <c r="AD680" s="411">
        <f t="shared" ref="AD680" si="1932">AD679</f>
        <v>0</v>
      </c>
      <c r="AE680" s="411">
        <f t="shared" ref="AE680" si="1933">AE679</f>
        <v>0</v>
      </c>
      <c r="AF680" s="411">
        <f t="shared" ref="AF680" si="1934">AF679</f>
        <v>0</v>
      </c>
      <c r="AG680" s="411">
        <f t="shared" ref="AG680" si="1935">AG679</f>
        <v>0</v>
      </c>
      <c r="AH680" s="411">
        <f t="shared" ref="AH680" si="1936">AH679</f>
        <v>0</v>
      </c>
      <c r="AI680" s="411">
        <f t="shared" ref="AI680" si="1937">AI679</f>
        <v>0</v>
      </c>
      <c r="AJ680" s="411">
        <f t="shared" ref="AJ680" si="1938">AJ679</f>
        <v>0</v>
      </c>
      <c r="AK680" s="411">
        <f t="shared" ref="AK680" si="1939">AK679</f>
        <v>0</v>
      </c>
      <c r="AL680" s="411">
        <f t="shared" ref="AL680" si="1940">AL679</f>
        <v>0</v>
      </c>
      <c r="AM680" s="306"/>
    </row>
    <row r="681" spans="1:39" outlineLevel="1">
      <c r="A681" s="529"/>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outlineLevel="1">
      <c r="A682" s="529">
        <v>30</v>
      </c>
      <c r="B682" s="428" t="s">
        <v>122</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outlineLevel="1">
      <c r="A683" s="529"/>
      <c r="B683" s="294" t="s">
        <v>310</v>
      </c>
      <c r="C683" s="291" t="s">
        <v>163</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1941">Z682</f>
        <v>0</v>
      </c>
      <c r="AA683" s="411">
        <f t="shared" ref="AA683" si="1942">AA682</f>
        <v>0</v>
      </c>
      <c r="AB683" s="411">
        <f t="shared" ref="AB683" si="1943">AB682</f>
        <v>0</v>
      </c>
      <c r="AC683" s="411">
        <f t="shared" ref="AC683" si="1944">AC682</f>
        <v>0</v>
      </c>
      <c r="AD683" s="411">
        <f t="shared" ref="AD683" si="1945">AD682</f>
        <v>0</v>
      </c>
      <c r="AE683" s="411">
        <f t="shared" ref="AE683" si="1946">AE682</f>
        <v>0</v>
      </c>
      <c r="AF683" s="411">
        <f t="shared" ref="AF683" si="1947">AF682</f>
        <v>0</v>
      </c>
      <c r="AG683" s="411">
        <f t="shared" ref="AG683" si="1948">AG682</f>
        <v>0</v>
      </c>
      <c r="AH683" s="411">
        <f t="shared" ref="AH683" si="1949">AH682</f>
        <v>0</v>
      </c>
      <c r="AI683" s="411">
        <f t="shared" ref="AI683" si="1950">AI682</f>
        <v>0</v>
      </c>
      <c r="AJ683" s="411">
        <f t="shared" ref="AJ683" si="1951">AJ682</f>
        <v>0</v>
      </c>
      <c r="AK683" s="411">
        <f t="shared" ref="AK683" si="1952">AK682</f>
        <v>0</v>
      </c>
      <c r="AL683" s="411">
        <f t="shared" ref="AL683" si="1953">AL682</f>
        <v>0</v>
      </c>
      <c r="AM683" s="306"/>
    </row>
    <row r="684" spans="1:39" outlineLevel="1">
      <c r="A684" s="529"/>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outlineLevel="1">
      <c r="A685" s="529">
        <v>31</v>
      </c>
      <c r="B685" s="428" t="s">
        <v>123</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outlineLevel="1">
      <c r="A686" s="529"/>
      <c r="B686" s="294" t="s">
        <v>310</v>
      </c>
      <c r="C686" s="291" t="s">
        <v>163</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1954">Z685</f>
        <v>0</v>
      </c>
      <c r="AA686" s="411">
        <f t="shared" ref="AA686" si="1955">AA685</f>
        <v>0</v>
      </c>
      <c r="AB686" s="411">
        <f t="shared" ref="AB686" si="1956">AB685</f>
        <v>0</v>
      </c>
      <c r="AC686" s="411">
        <f t="shared" ref="AC686" si="1957">AC685</f>
        <v>0</v>
      </c>
      <c r="AD686" s="411">
        <f t="shared" ref="AD686" si="1958">AD685</f>
        <v>0</v>
      </c>
      <c r="AE686" s="411">
        <f t="shared" ref="AE686" si="1959">AE685</f>
        <v>0</v>
      </c>
      <c r="AF686" s="411">
        <f t="shared" ref="AF686" si="1960">AF685</f>
        <v>0</v>
      </c>
      <c r="AG686" s="411">
        <f t="shared" ref="AG686" si="1961">AG685</f>
        <v>0</v>
      </c>
      <c r="AH686" s="411">
        <f t="shared" ref="AH686" si="1962">AH685</f>
        <v>0</v>
      </c>
      <c r="AI686" s="411">
        <f t="shared" ref="AI686" si="1963">AI685</f>
        <v>0</v>
      </c>
      <c r="AJ686" s="411">
        <f t="shared" ref="AJ686" si="1964">AJ685</f>
        <v>0</v>
      </c>
      <c r="AK686" s="411">
        <f t="shared" ref="AK686" si="1965">AK685</f>
        <v>0</v>
      </c>
      <c r="AL686" s="411">
        <f t="shared" ref="AL686" si="1966">AL685</f>
        <v>0</v>
      </c>
      <c r="AM686" s="306"/>
    </row>
    <row r="687" spans="1:39" outlineLevel="1">
      <c r="A687" s="529"/>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30" outlineLevel="1">
      <c r="A688" s="529">
        <v>32</v>
      </c>
      <c r="B688" s="428" t="s">
        <v>124</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outlineLevel="1">
      <c r="A689" s="529"/>
      <c r="B689" s="294" t="s">
        <v>310</v>
      </c>
      <c r="C689" s="291" t="s">
        <v>163</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1967">Z688</f>
        <v>0</v>
      </c>
      <c r="AA689" s="411">
        <f t="shared" ref="AA689" si="1968">AA688</f>
        <v>0</v>
      </c>
      <c r="AB689" s="411">
        <f t="shared" ref="AB689" si="1969">AB688</f>
        <v>0</v>
      </c>
      <c r="AC689" s="411">
        <f t="shared" ref="AC689" si="1970">AC688</f>
        <v>0</v>
      </c>
      <c r="AD689" s="411">
        <f t="shared" ref="AD689" si="1971">AD688</f>
        <v>0</v>
      </c>
      <c r="AE689" s="411">
        <f t="shared" ref="AE689" si="1972">AE688</f>
        <v>0</v>
      </c>
      <c r="AF689" s="411">
        <f t="shared" ref="AF689" si="1973">AF688</f>
        <v>0</v>
      </c>
      <c r="AG689" s="411">
        <f t="shared" ref="AG689" si="1974">AG688</f>
        <v>0</v>
      </c>
      <c r="AH689" s="411">
        <f t="shared" ref="AH689" si="1975">AH688</f>
        <v>0</v>
      </c>
      <c r="AI689" s="411">
        <f t="shared" ref="AI689" si="1976">AI688</f>
        <v>0</v>
      </c>
      <c r="AJ689" s="411">
        <f t="shared" ref="AJ689" si="1977">AJ688</f>
        <v>0</v>
      </c>
      <c r="AK689" s="411">
        <f t="shared" ref="AK689" si="1978">AK688</f>
        <v>0</v>
      </c>
      <c r="AL689" s="411">
        <f t="shared" ref="AL689" si="1979">AL688</f>
        <v>0</v>
      </c>
      <c r="AM689" s="306"/>
    </row>
    <row r="690" spans="1:39" outlineLevel="1">
      <c r="A690" s="529"/>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75" outlineLevel="1">
      <c r="A691" s="529"/>
      <c r="B691" s="288" t="s">
        <v>501</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outlineLevel="1">
      <c r="A692" s="529">
        <v>33</v>
      </c>
      <c r="B692" s="428" t="s">
        <v>125</v>
      </c>
      <c r="C692" s="291" t="s">
        <v>25</v>
      </c>
      <c r="D692" s="295"/>
      <c r="E692" s="295"/>
      <c r="F692" s="295"/>
      <c r="G692" s="295"/>
      <c r="H692" s="295"/>
      <c r="I692" s="295"/>
      <c r="J692" s="295"/>
      <c r="K692" s="295"/>
      <c r="L692" s="295"/>
      <c r="M692" s="295"/>
      <c r="N692" s="295">
        <v>0</v>
      </c>
      <c r="O692" s="295"/>
      <c r="P692" s="295"/>
      <c r="Q692" s="295"/>
      <c r="R692" s="295"/>
      <c r="S692" s="295"/>
      <c r="T692" s="295"/>
      <c r="U692" s="295"/>
      <c r="V692" s="295"/>
      <c r="W692" s="295"/>
      <c r="X692" s="295"/>
      <c r="Y692" s="426"/>
      <c r="Z692" s="410"/>
      <c r="AA692" s="410"/>
      <c r="AB692" s="410"/>
      <c r="AC692" s="410"/>
      <c r="AD692" s="410"/>
      <c r="AE692" s="410"/>
      <c r="AF692" s="415"/>
      <c r="AG692" s="415"/>
      <c r="AH692" s="415"/>
      <c r="AI692" s="415"/>
      <c r="AJ692" s="415"/>
      <c r="AK692" s="415"/>
      <c r="AL692" s="415"/>
      <c r="AM692" s="296">
        <f>SUM(Y692:AL692)</f>
        <v>0</v>
      </c>
    </row>
    <row r="693" spans="1:39" outlineLevel="1">
      <c r="A693" s="529"/>
      <c r="B693" s="294" t="s">
        <v>310</v>
      </c>
      <c r="C693" s="291" t="s">
        <v>163</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0</v>
      </c>
      <c r="Z693" s="411">
        <f t="shared" ref="Z693" si="1980">Z692</f>
        <v>0</v>
      </c>
      <c r="AA693" s="411">
        <f t="shared" ref="AA693" si="1981">AA692</f>
        <v>0</v>
      </c>
      <c r="AB693" s="411">
        <f t="shared" ref="AB693" si="1982">AB692</f>
        <v>0</v>
      </c>
      <c r="AC693" s="411">
        <f t="shared" ref="AC693" si="1983">AC692</f>
        <v>0</v>
      </c>
      <c r="AD693" s="411">
        <f t="shared" ref="AD693" si="1984">AD692</f>
        <v>0</v>
      </c>
      <c r="AE693" s="411">
        <f t="shared" ref="AE693" si="1985">AE692</f>
        <v>0</v>
      </c>
      <c r="AF693" s="411">
        <f t="shared" ref="AF693" si="1986">AF692</f>
        <v>0</v>
      </c>
      <c r="AG693" s="411">
        <f t="shared" ref="AG693" si="1987">AG692</f>
        <v>0</v>
      </c>
      <c r="AH693" s="411">
        <f t="shared" ref="AH693" si="1988">AH692</f>
        <v>0</v>
      </c>
      <c r="AI693" s="411">
        <f t="shared" ref="AI693" si="1989">AI692</f>
        <v>0</v>
      </c>
      <c r="AJ693" s="411">
        <f t="shared" ref="AJ693" si="1990">AJ692</f>
        <v>0</v>
      </c>
      <c r="AK693" s="411">
        <f t="shared" ref="AK693" si="1991">AK692</f>
        <v>0</v>
      </c>
      <c r="AL693" s="411">
        <f t="shared" ref="AL693" si="1992">AL692</f>
        <v>0</v>
      </c>
      <c r="AM693" s="306"/>
    </row>
    <row r="694" spans="1:39" outlineLevel="1">
      <c r="A694" s="529"/>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outlineLevel="1">
      <c r="A695" s="529">
        <v>34</v>
      </c>
      <c r="B695" s="428" t="s">
        <v>126</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outlineLevel="1">
      <c r="A696" s="529"/>
      <c r="B696" s="294" t="s">
        <v>310</v>
      </c>
      <c r="C696" s="291" t="s">
        <v>163</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1993">Z695</f>
        <v>0</v>
      </c>
      <c r="AA696" s="411">
        <f t="shared" ref="AA696" si="1994">AA695</f>
        <v>0</v>
      </c>
      <c r="AB696" s="411">
        <f t="shared" ref="AB696" si="1995">AB695</f>
        <v>0</v>
      </c>
      <c r="AC696" s="411">
        <f t="shared" ref="AC696" si="1996">AC695</f>
        <v>0</v>
      </c>
      <c r="AD696" s="411">
        <f t="shared" ref="AD696" si="1997">AD695</f>
        <v>0</v>
      </c>
      <c r="AE696" s="411">
        <f t="shared" ref="AE696" si="1998">AE695</f>
        <v>0</v>
      </c>
      <c r="AF696" s="411">
        <f t="shared" ref="AF696" si="1999">AF695</f>
        <v>0</v>
      </c>
      <c r="AG696" s="411">
        <f t="shared" ref="AG696" si="2000">AG695</f>
        <v>0</v>
      </c>
      <c r="AH696" s="411">
        <f t="shared" ref="AH696" si="2001">AH695</f>
        <v>0</v>
      </c>
      <c r="AI696" s="411">
        <f t="shared" ref="AI696" si="2002">AI695</f>
        <v>0</v>
      </c>
      <c r="AJ696" s="411">
        <f t="shared" ref="AJ696" si="2003">AJ695</f>
        <v>0</v>
      </c>
      <c r="AK696" s="411">
        <f t="shared" ref="AK696" si="2004">AK695</f>
        <v>0</v>
      </c>
      <c r="AL696" s="411">
        <f t="shared" ref="AL696" si="2005">AL695</f>
        <v>0</v>
      </c>
      <c r="AM696" s="306"/>
    </row>
    <row r="697" spans="1:39" outlineLevel="1">
      <c r="A697" s="529"/>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outlineLevel="1">
      <c r="A698" s="529">
        <v>35</v>
      </c>
      <c r="B698" s="428" t="s">
        <v>127</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outlineLevel="1">
      <c r="A699" s="529"/>
      <c r="B699" s="294" t="s">
        <v>310</v>
      </c>
      <c r="C699" s="291" t="s">
        <v>163</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2006">Z698</f>
        <v>0</v>
      </c>
      <c r="AA699" s="411">
        <f t="shared" ref="AA699" si="2007">AA698</f>
        <v>0</v>
      </c>
      <c r="AB699" s="411">
        <f t="shared" ref="AB699" si="2008">AB698</f>
        <v>0</v>
      </c>
      <c r="AC699" s="411">
        <f t="shared" ref="AC699" si="2009">AC698</f>
        <v>0</v>
      </c>
      <c r="AD699" s="411">
        <f t="shared" ref="AD699" si="2010">AD698</f>
        <v>0</v>
      </c>
      <c r="AE699" s="411">
        <f t="shared" ref="AE699" si="2011">AE698</f>
        <v>0</v>
      </c>
      <c r="AF699" s="411">
        <f t="shared" ref="AF699" si="2012">AF698</f>
        <v>0</v>
      </c>
      <c r="AG699" s="411">
        <f t="shared" ref="AG699" si="2013">AG698</f>
        <v>0</v>
      </c>
      <c r="AH699" s="411">
        <f t="shared" ref="AH699" si="2014">AH698</f>
        <v>0</v>
      </c>
      <c r="AI699" s="411">
        <f t="shared" ref="AI699" si="2015">AI698</f>
        <v>0</v>
      </c>
      <c r="AJ699" s="411">
        <f t="shared" ref="AJ699" si="2016">AJ698</f>
        <v>0</v>
      </c>
      <c r="AK699" s="411">
        <f t="shared" ref="AK699" si="2017">AK698</f>
        <v>0</v>
      </c>
      <c r="AL699" s="411">
        <f t="shared" ref="AL699" si="2018">AL698</f>
        <v>0</v>
      </c>
      <c r="AM699" s="306"/>
    </row>
    <row r="700" spans="1:39" outlineLevel="1">
      <c r="A700" s="529"/>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75" outlineLevel="1">
      <c r="A701" s="529"/>
      <c r="B701" s="288" t="s">
        <v>502</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outlineLevel="1">
      <c r="A702" s="529">
        <v>36</v>
      </c>
      <c r="B702" s="428" t="s">
        <v>128</v>
      </c>
      <c r="C702" s="291" t="s">
        <v>25</v>
      </c>
      <c r="D702" s="295"/>
      <c r="E702" s="295"/>
      <c r="F702" s="295"/>
      <c r="G702" s="295"/>
      <c r="H702" s="295"/>
      <c r="I702" s="295"/>
      <c r="J702" s="295"/>
      <c r="K702" s="295"/>
      <c r="L702" s="295"/>
      <c r="M702" s="295"/>
      <c r="N702" s="295">
        <v>12</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outlineLevel="1">
      <c r="A703" s="529"/>
      <c r="B703" s="294" t="s">
        <v>310</v>
      </c>
      <c r="C703" s="291" t="s">
        <v>163</v>
      </c>
      <c r="D703" s="295"/>
      <c r="E703" s="295"/>
      <c r="F703" s="295"/>
      <c r="G703" s="295"/>
      <c r="H703" s="295"/>
      <c r="I703" s="295"/>
      <c r="J703" s="295"/>
      <c r="K703" s="295"/>
      <c r="L703" s="295"/>
      <c r="M703" s="295"/>
      <c r="N703" s="295">
        <f>N702</f>
        <v>12</v>
      </c>
      <c r="O703" s="295"/>
      <c r="P703" s="295"/>
      <c r="Q703" s="295"/>
      <c r="R703" s="295"/>
      <c r="S703" s="295"/>
      <c r="T703" s="295"/>
      <c r="U703" s="295"/>
      <c r="V703" s="295"/>
      <c r="W703" s="295"/>
      <c r="X703" s="295"/>
      <c r="Y703" s="411">
        <f>Y702</f>
        <v>0</v>
      </c>
      <c r="Z703" s="411">
        <f t="shared" ref="Z703" si="2019">Z702</f>
        <v>0</v>
      </c>
      <c r="AA703" s="411">
        <f t="shared" ref="AA703" si="2020">AA702</f>
        <v>0</v>
      </c>
      <c r="AB703" s="411">
        <f t="shared" ref="AB703" si="2021">AB702</f>
        <v>0</v>
      </c>
      <c r="AC703" s="411">
        <f t="shared" ref="AC703" si="2022">AC702</f>
        <v>0</v>
      </c>
      <c r="AD703" s="411">
        <f t="shared" ref="AD703" si="2023">AD702</f>
        <v>0</v>
      </c>
      <c r="AE703" s="411">
        <f t="shared" ref="AE703" si="2024">AE702</f>
        <v>0</v>
      </c>
      <c r="AF703" s="411">
        <f t="shared" ref="AF703" si="2025">AF702</f>
        <v>0</v>
      </c>
      <c r="AG703" s="411">
        <f t="shared" ref="AG703" si="2026">AG702</f>
        <v>0</v>
      </c>
      <c r="AH703" s="411">
        <f t="shared" ref="AH703" si="2027">AH702</f>
        <v>0</v>
      </c>
      <c r="AI703" s="411">
        <f t="shared" ref="AI703" si="2028">AI702</f>
        <v>0</v>
      </c>
      <c r="AJ703" s="411">
        <f t="shared" ref="AJ703" si="2029">AJ702</f>
        <v>0</v>
      </c>
      <c r="AK703" s="411">
        <f t="shared" ref="AK703" si="2030">AK702</f>
        <v>0</v>
      </c>
      <c r="AL703" s="411">
        <f t="shared" ref="AL703" si="2031">AL702</f>
        <v>0</v>
      </c>
      <c r="AM703" s="306"/>
    </row>
    <row r="704" spans="1:39" outlineLevel="1">
      <c r="A704" s="529"/>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outlineLevel="1">
      <c r="A705" s="529">
        <v>37</v>
      </c>
      <c r="B705" s="428" t="s">
        <v>129</v>
      </c>
      <c r="C705" s="291" t="s">
        <v>25</v>
      </c>
      <c r="D705" s="295"/>
      <c r="E705" s="295"/>
      <c r="F705" s="295"/>
      <c r="G705" s="295"/>
      <c r="H705" s="295"/>
      <c r="I705" s="295"/>
      <c r="J705" s="295"/>
      <c r="K705" s="295"/>
      <c r="L705" s="295"/>
      <c r="M705" s="295"/>
      <c r="N705" s="295">
        <v>12</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outlineLevel="1">
      <c r="A706" s="529"/>
      <c r="B706" s="294" t="s">
        <v>310</v>
      </c>
      <c r="C706" s="291" t="s">
        <v>163</v>
      </c>
      <c r="D706" s="295"/>
      <c r="E706" s="295"/>
      <c r="F706" s="295"/>
      <c r="G706" s="295"/>
      <c r="H706" s="295"/>
      <c r="I706" s="295"/>
      <c r="J706" s="295"/>
      <c r="K706" s="295"/>
      <c r="L706" s="295"/>
      <c r="M706" s="295"/>
      <c r="N706" s="295">
        <f>N705</f>
        <v>12</v>
      </c>
      <c r="O706" s="295"/>
      <c r="P706" s="295"/>
      <c r="Q706" s="295"/>
      <c r="R706" s="295"/>
      <c r="S706" s="295"/>
      <c r="T706" s="295"/>
      <c r="U706" s="295"/>
      <c r="V706" s="295"/>
      <c r="W706" s="295"/>
      <c r="X706" s="295"/>
      <c r="Y706" s="411">
        <f>Y705</f>
        <v>0</v>
      </c>
      <c r="Z706" s="411">
        <f t="shared" ref="Z706" si="2032">Z705</f>
        <v>0</v>
      </c>
      <c r="AA706" s="411">
        <f t="shared" ref="AA706" si="2033">AA705</f>
        <v>0</v>
      </c>
      <c r="AB706" s="411">
        <f t="shared" ref="AB706" si="2034">AB705</f>
        <v>0</v>
      </c>
      <c r="AC706" s="411">
        <f t="shared" ref="AC706" si="2035">AC705</f>
        <v>0</v>
      </c>
      <c r="AD706" s="411">
        <f t="shared" ref="AD706" si="2036">AD705</f>
        <v>0</v>
      </c>
      <c r="AE706" s="411">
        <f t="shared" ref="AE706" si="2037">AE705</f>
        <v>0</v>
      </c>
      <c r="AF706" s="411">
        <f t="shared" ref="AF706" si="2038">AF705</f>
        <v>0</v>
      </c>
      <c r="AG706" s="411">
        <f t="shared" ref="AG706" si="2039">AG705</f>
        <v>0</v>
      </c>
      <c r="AH706" s="411">
        <f t="shared" ref="AH706" si="2040">AH705</f>
        <v>0</v>
      </c>
      <c r="AI706" s="411">
        <f t="shared" ref="AI706" si="2041">AI705</f>
        <v>0</v>
      </c>
      <c r="AJ706" s="411">
        <f t="shared" ref="AJ706" si="2042">AJ705</f>
        <v>0</v>
      </c>
      <c r="AK706" s="411">
        <f t="shared" ref="AK706" si="2043">AK705</f>
        <v>0</v>
      </c>
      <c r="AL706" s="411">
        <f t="shared" ref="AL706" si="2044">AL705</f>
        <v>0</v>
      </c>
      <c r="AM706" s="306"/>
    </row>
    <row r="707" spans="1:39" outlineLevel="1">
      <c r="A707" s="529"/>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outlineLevel="1">
      <c r="A708" s="529">
        <v>38</v>
      </c>
      <c r="B708" s="428" t="s">
        <v>130</v>
      </c>
      <c r="C708" s="291" t="s">
        <v>25</v>
      </c>
      <c r="D708" s="295"/>
      <c r="E708" s="295"/>
      <c r="F708" s="295"/>
      <c r="G708" s="295"/>
      <c r="H708" s="295"/>
      <c r="I708" s="295"/>
      <c r="J708" s="295"/>
      <c r="K708" s="295"/>
      <c r="L708" s="295"/>
      <c r="M708" s="295"/>
      <c r="N708" s="295">
        <v>12</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outlineLevel="1">
      <c r="A709" s="529"/>
      <c r="B709" s="294" t="s">
        <v>310</v>
      </c>
      <c r="C709" s="291" t="s">
        <v>163</v>
      </c>
      <c r="D709" s="295"/>
      <c r="E709" s="295"/>
      <c r="F709" s="295"/>
      <c r="G709" s="295"/>
      <c r="H709" s="295"/>
      <c r="I709" s="295"/>
      <c r="J709" s="295"/>
      <c r="K709" s="295"/>
      <c r="L709" s="295"/>
      <c r="M709" s="295"/>
      <c r="N709" s="295">
        <f>N708</f>
        <v>12</v>
      </c>
      <c r="O709" s="295"/>
      <c r="P709" s="295"/>
      <c r="Q709" s="295"/>
      <c r="R709" s="295"/>
      <c r="S709" s="295"/>
      <c r="T709" s="295"/>
      <c r="U709" s="295"/>
      <c r="V709" s="295"/>
      <c r="W709" s="295"/>
      <c r="X709" s="295"/>
      <c r="Y709" s="411">
        <f>Y708</f>
        <v>0</v>
      </c>
      <c r="Z709" s="411">
        <f t="shared" ref="Z709" si="2045">Z708</f>
        <v>0</v>
      </c>
      <c r="AA709" s="411">
        <f t="shared" ref="AA709" si="2046">AA708</f>
        <v>0</v>
      </c>
      <c r="AB709" s="411">
        <f t="shared" ref="AB709" si="2047">AB708</f>
        <v>0</v>
      </c>
      <c r="AC709" s="411">
        <f t="shared" ref="AC709" si="2048">AC708</f>
        <v>0</v>
      </c>
      <c r="AD709" s="411">
        <f t="shared" ref="AD709" si="2049">AD708</f>
        <v>0</v>
      </c>
      <c r="AE709" s="411">
        <f t="shared" ref="AE709" si="2050">AE708</f>
        <v>0</v>
      </c>
      <c r="AF709" s="411">
        <f t="shared" ref="AF709" si="2051">AF708</f>
        <v>0</v>
      </c>
      <c r="AG709" s="411">
        <f t="shared" ref="AG709" si="2052">AG708</f>
        <v>0</v>
      </c>
      <c r="AH709" s="411">
        <f t="shared" ref="AH709" si="2053">AH708</f>
        <v>0</v>
      </c>
      <c r="AI709" s="411">
        <f t="shared" ref="AI709" si="2054">AI708</f>
        <v>0</v>
      </c>
      <c r="AJ709" s="411">
        <f t="shared" ref="AJ709" si="2055">AJ708</f>
        <v>0</v>
      </c>
      <c r="AK709" s="411">
        <f t="shared" ref="AK709" si="2056">AK708</f>
        <v>0</v>
      </c>
      <c r="AL709" s="411">
        <f t="shared" ref="AL709" si="2057">AL708</f>
        <v>0</v>
      </c>
      <c r="AM709" s="306"/>
    </row>
    <row r="710" spans="1:39" outlineLevel="1">
      <c r="A710" s="529"/>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outlineLevel="1">
      <c r="A711" s="529">
        <v>39</v>
      </c>
      <c r="B711" s="428" t="s">
        <v>131</v>
      </c>
      <c r="C711" s="291" t="s">
        <v>25</v>
      </c>
      <c r="D711" s="295"/>
      <c r="E711" s="295"/>
      <c r="F711" s="295"/>
      <c r="G711" s="295"/>
      <c r="H711" s="295"/>
      <c r="I711" s="295"/>
      <c r="J711" s="295"/>
      <c r="K711" s="295"/>
      <c r="L711" s="295"/>
      <c r="M711" s="295"/>
      <c r="N711" s="295">
        <v>12</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outlineLevel="1">
      <c r="A712" s="529"/>
      <c r="B712" s="294" t="s">
        <v>310</v>
      </c>
      <c r="C712" s="291" t="s">
        <v>163</v>
      </c>
      <c r="D712" s="295"/>
      <c r="E712" s="295"/>
      <c r="F712" s="295"/>
      <c r="G712" s="295"/>
      <c r="H712" s="295"/>
      <c r="I712" s="295"/>
      <c r="J712" s="295"/>
      <c r="K712" s="295"/>
      <c r="L712" s="295"/>
      <c r="M712" s="295"/>
      <c r="N712" s="295">
        <f>N711</f>
        <v>12</v>
      </c>
      <c r="O712" s="295"/>
      <c r="P712" s="295"/>
      <c r="Q712" s="295"/>
      <c r="R712" s="295"/>
      <c r="S712" s="295"/>
      <c r="T712" s="295"/>
      <c r="U712" s="295"/>
      <c r="V712" s="295"/>
      <c r="W712" s="295"/>
      <c r="X712" s="295"/>
      <c r="Y712" s="411">
        <f>Y711</f>
        <v>0</v>
      </c>
      <c r="Z712" s="411">
        <f t="shared" ref="Z712" si="2058">Z711</f>
        <v>0</v>
      </c>
      <c r="AA712" s="411">
        <f t="shared" ref="AA712" si="2059">AA711</f>
        <v>0</v>
      </c>
      <c r="AB712" s="411">
        <f t="shared" ref="AB712" si="2060">AB711</f>
        <v>0</v>
      </c>
      <c r="AC712" s="411">
        <f t="shared" ref="AC712" si="2061">AC711</f>
        <v>0</v>
      </c>
      <c r="AD712" s="411">
        <f t="shared" ref="AD712" si="2062">AD711</f>
        <v>0</v>
      </c>
      <c r="AE712" s="411">
        <f t="shared" ref="AE712" si="2063">AE711</f>
        <v>0</v>
      </c>
      <c r="AF712" s="411">
        <f t="shared" ref="AF712" si="2064">AF711</f>
        <v>0</v>
      </c>
      <c r="AG712" s="411">
        <f t="shared" ref="AG712" si="2065">AG711</f>
        <v>0</v>
      </c>
      <c r="AH712" s="411">
        <f t="shared" ref="AH712" si="2066">AH711</f>
        <v>0</v>
      </c>
      <c r="AI712" s="411">
        <f t="shared" ref="AI712" si="2067">AI711</f>
        <v>0</v>
      </c>
      <c r="AJ712" s="411">
        <f t="shared" ref="AJ712" si="2068">AJ711</f>
        <v>0</v>
      </c>
      <c r="AK712" s="411">
        <f t="shared" ref="AK712" si="2069">AK711</f>
        <v>0</v>
      </c>
      <c r="AL712" s="411">
        <f t="shared" ref="AL712" si="2070">AL711</f>
        <v>0</v>
      </c>
      <c r="AM712" s="306"/>
    </row>
    <row r="713" spans="1:39" outlineLevel="1">
      <c r="A713" s="529"/>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outlineLevel="1">
      <c r="A714" s="529">
        <v>40</v>
      </c>
      <c r="B714" s="428" t="s">
        <v>132</v>
      </c>
      <c r="C714" s="291" t="s">
        <v>25</v>
      </c>
      <c r="D714" s="295"/>
      <c r="E714" s="295"/>
      <c r="F714" s="295"/>
      <c r="G714" s="295"/>
      <c r="H714" s="295"/>
      <c r="I714" s="295"/>
      <c r="J714" s="295"/>
      <c r="K714" s="295"/>
      <c r="L714" s="295"/>
      <c r="M714" s="295"/>
      <c r="N714" s="295">
        <v>12</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outlineLevel="1">
      <c r="A715" s="529"/>
      <c r="B715" s="294" t="s">
        <v>310</v>
      </c>
      <c r="C715" s="291" t="s">
        <v>163</v>
      </c>
      <c r="D715" s="295"/>
      <c r="E715" s="295"/>
      <c r="F715" s="295"/>
      <c r="G715" s="295"/>
      <c r="H715" s="295"/>
      <c r="I715" s="295"/>
      <c r="J715" s="295"/>
      <c r="K715" s="295"/>
      <c r="L715" s="295"/>
      <c r="M715" s="295"/>
      <c r="N715" s="295">
        <f>N714</f>
        <v>12</v>
      </c>
      <c r="O715" s="295"/>
      <c r="P715" s="295"/>
      <c r="Q715" s="295"/>
      <c r="R715" s="295"/>
      <c r="S715" s="295"/>
      <c r="T715" s="295"/>
      <c r="U715" s="295"/>
      <c r="V715" s="295"/>
      <c r="W715" s="295"/>
      <c r="X715" s="295"/>
      <c r="Y715" s="411">
        <f>Y714</f>
        <v>0</v>
      </c>
      <c r="Z715" s="411">
        <f t="shared" ref="Z715" si="2071">Z714</f>
        <v>0</v>
      </c>
      <c r="AA715" s="411">
        <f t="shared" ref="AA715" si="2072">AA714</f>
        <v>0</v>
      </c>
      <c r="AB715" s="411">
        <f t="shared" ref="AB715" si="2073">AB714</f>
        <v>0</v>
      </c>
      <c r="AC715" s="411">
        <f t="shared" ref="AC715" si="2074">AC714</f>
        <v>0</v>
      </c>
      <c r="AD715" s="411">
        <f t="shared" ref="AD715" si="2075">AD714</f>
        <v>0</v>
      </c>
      <c r="AE715" s="411">
        <f t="shared" ref="AE715" si="2076">AE714</f>
        <v>0</v>
      </c>
      <c r="AF715" s="411">
        <f t="shared" ref="AF715" si="2077">AF714</f>
        <v>0</v>
      </c>
      <c r="AG715" s="411">
        <f t="shared" ref="AG715" si="2078">AG714</f>
        <v>0</v>
      </c>
      <c r="AH715" s="411">
        <f t="shared" ref="AH715" si="2079">AH714</f>
        <v>0</v>
      </c>
      <c r="AI715" s="411">
        <f t="shared" ref="AI715" si="2080">AI714</f>
        <v>0</v>
      </c>
      <c r="AJ715" s="411">
        <f t="shared" ref="AJ715" si="2081">AJ714</f>
        <v>0</v>
      </c>
      <c r="AK715" s="411">
        <f t="shared" ref="AK715" si="2082">AK714</f>
        <v>0</v>
      </c>
      <c r="AL715" s="411">
        <f t="shared" ref="AL715" si="2083">AL714</f>
        <v>0</v>
      </c>
      <c r="AM715" s="306"/>
    </row>
    <row r="716" spans="1:39" outlineLevel="1">
      <c r="A716" s="529"/>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45" outlineLevel="1">
      <c r="A717" s="529">
        <v>41</v>
      </c>
      <c r="B717" s="428" t="s">
        <v>133</v>
      </c>
      <c r="C717" s="291" t="s">
        <v>25</v>
      </c>
      <c r="D717" s="295"/>
      <c r="E717" s="295"/>
      <c r="F717" s="295"/>
      <c r="G717" s="295"/>
      <c r="H717" s="295"/>
      <c r="I717" s="295"/>
      <c r="J717" s="295"/>
      <c r="K717" s="295"/>
      <c r="L717" s="295"/>
      <c r="M717" s="295"/>
      <c r="N717" s="295">
        <v>12</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outlineLevel="1">
      <c r="A718" s="529"/>
      <c r="B718" s="294" t="s">
        <v>310</v>
      </c>
      <c r="C718" s="291" t="s">
        <v>163</v>
      </c>
      <c r="D718" s="295"/>
      <c r="E718" s="295"/>
      <c r="F718" s="295"/>
      <c r="G718" s="295"/>
      <c r="H718" s="295"/>
      <c r="I718" s="295"/>
      <c r="J718" s="295"/>
      <c r="K718" s="295"/>
      <c r="L718" s="295"/>
      <c r="M718" s="295"/>
      <c r="N718" s="295">
        <f>N717</f>
        <v>12</v>
      </c>
      <c r="O718" s="295"/>
      <c r="P718" s="295"/>
      <c r="Q718" s="295"/>
      <c r="R718" s="295"/>
      <c r="S718" s="295"/>
      <c r="T718" s="295"/>
      <c r="U718" s="295"/>
      <c r="V718" s="295"/>
      <c r="W718" s="295"/>
      <c r="X718" s="295"/>
      <c r="Y718" s="411">
        <f>Y717</f>
        <v>0</v>
      </c>
      <c r="Z718" s="411">
        <f t="shared" ref="Z718" si="2084">Z717</f>
        <v>0</v>
      </c>
      <c r="AA718" s="411">
        <f t="shared" ref="AA718" si="2085">AA717</f>
        <v>0</v>
      </c>
      <c r="AB718" s="411">
        <f t="shared" ref="AB718" si="2086">AB717</f>
        <v>0</v>
      </c>
      <c r="AC718" s="411">
        <f t="shared" ref="AC718" si="2087">AC717</f>
        <v>0</v>
      </c>
      <c r="AD718" s="411">
        <f t="shared" ref="AD718" si="2088">AD717</f>
        <v>0</v>
      </c>
      <c r="AE718" s="411">
        <f t="shared" ref="AE718" si="2089">AE717</f>
        <v>0</v>
      </c>
      <c r="AF718" s="411">
        <f t="shared" ref="AF718" si="2090">AF717</f>
        <v>0</v>
      </c>
      <c r="AG718" s="411">
        <f t="shared" ref="AG718" si="2091">AG717</f>
        <v>0</v>
      </c>
      <c r="AH718" s="411">
        <f t="shared" ref="AH718" si="2092">AH717</f>
        <v>0</v>
      </c>
      <c r="AI718" s="411">
        <f t="shared" ref="AI718" si="2093">AI717</f>
        <v>0</v>
      </c>
      <c r="AJ718" s="411">
        <f t="shared" ref="AJ718" si="2094">AJ717</f>
        <v>0</v>
      </c>
      <c r="AK718" s="411">
        <f t="shared" ref="AK718" si="2095">AK717</f>
        <v>0</v>
      </c>
      <c r="AL718" s="411">
        <f t="shared" ref="AL718" si="2096">AL717</f>
        <v>0</v>
      </c>
      <c r="AM718" s="306"/>
    </row>
    <row r="719" spans="1:39" outlineLevel="1">
      <c r="A719" s="529"/>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45" outlineLevel="1">
      <c r="A720" s="529">
        <v>42</v>
      </c>
      <c r="B720" s="428" t="s">
        <v>134</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outlineLevel="1">
      <c r="A721" s="529"/>
      <c r="B721" s="294" t="s">
        <v>310</v>
      </c>
      <c r="C721" s="291" t="s">
        <v>163</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2097">Z720</f>
        <v>0</v>
      </c>
      <c r="AA721" s="411">
        <f t="shared" ref="AA721" si="2098">AA720</f>
        <v>0</v>
      </c>
      <c r="AB721" s="411">
        <f t="shared" ref="AB721" si="2099">AB720</f>
        <v>0</v>
      </c>
      <c r="AC721" s="411">
        <f t="shared" ref="AC721" si="2100">AC720</f>
        <v>0</v>
      </c>
      <c r="AD721" s="411">
        <f t="shared" ref="AD721" si="2101">AD720</f>
        <v>0</v>
      </c>
      <c r="AE721" s="411">
        <f t="shared" ref="AE721" si="2102">AE720</f>
        <v>0</v>
      </c>
      <c r="AF721" s="411">
        <f t="shared" ref="AF721" si="2103">AF720</f>
        <v>0</v>
      </c>
      <c r="AG721" s="411">
        <f t="shared" ref="AG721" si="2104">AG720</f>
        <v>0</v>
      </c>
      <c r="AH721" s="411">
        <f t="shared" ref="AH721" si="2105">AH720</f>
        <v>0</v>
      </c>
      <c r="AI721" s="411">
        <f t="shared" ref="AI721" si="2106">AI720</f>
        <v>0</v>
      </c>
      <c r="AJ721" s="411">
        <f t="shared" ref="AJ721" si="2107">AJ720</f>
        <v>0</v>
      </c>
      <c r="AK721" s="411">
        <f t="shared" ref="AK721" si="2108">AK720</f>
        <v>0</v>
      </c>
      <c r="AL721" s="411">
        <f t="shared" ref="AL721" si="2109">AL720</f>
        <v>0</v>
      </c>
      <c r="AM721" s="306"/>
    </row>
    <row r="722" spans="1:39" outlineLevel="1">
      <c r="A722" s="529"/>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30" outlineLevel="1">
      <c r="A723" s="529">
        <v>43</v>
      </c>
      <c r="B723" s="428" t="s">
        <v>135</v>
      </c>
      <c r="C723" s="291" t="s">
        <v>25</v>
      </c>
      <c r="D723" s="295"/>
      <c r="E723" s="295"/>
      <c r="F723" s="295"/>
      <c r="G723" s="295"/>
      <c r="H723" s="295"/>
      <c r="I723" s="295"/>
      <c r="J723" s="295"/>
      <c r="K723" s="295"/>
      <c r="L723" s="295"/>
      <c r="M723" s="295"/>
      <c r="N723" s="295">
        <v>12</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outlineLevel="1">
      <c r="A724" s="529"/>
      <c r="B724" s="294" t="s">
        <v>310</v>
      </c>
      <c r="C724" s="291" t="s">
        <v>163</v>
      </c>
      <c r="D724" s="295"/>
      <c r="E724" s="295"/>
      <c r="F724" s="295"/>
      <c r="G724" s="295"/>
      <c r="H724" s="295"/>
      <c r="I724" s="295"/>
      <c r="J724" s="295"/>
      <c r="K724" s="295"/>
      <c r="L724" s="295"/>
      <c r="M724" s="295"/>
      <c r="N724" s="295">
        <f>N723</f>
        <v>12</v>
      </c>
      <c r="O724" s="295"/>
      <c r="P724" s="295"/>
      <c r="Q724" s="295"/>
      <c r="R724" s="295"/>
      <c r="S724" s="295"/>
      <c r="T724" s="295"/>
      <c r="U724" s="295"/>
      <c r="V724" s="295"/>
      <c r="W724" s="295"/>
      <c r="X724" s="295"/>
      <c r="Y724" s="411">
        <f>Y723</f>
        <v>0</v>
      </c>
      <c r="Z724" s="411">
        <f t="shared" ref="Z724" si="2110">Z723</f>
        <v>0</v>
      </c>
      <c r="AA724" s="411">
        <f t="shared" ref="AA724" si="2111">AA723</f>
        <v>0</v>
      </c>
      <c r="AB724" s="411">
        <f t="shared" ref="AB724" si="2112">AB723</f>
        <v>0</v>
      </c>
      <c r="AC724" s="411">
        <f t="shared" ref="AC724" si="2113">AC723</f>
        <v>0</v>
      </c>
      <c r="AD724" s="411">
        <f t="shared" ref="AD724" si="2114">AD723</f>
        <v>0</v>
      </c>
      <c r="AE724" s="411">
        <f t="shared" ref="AE724" si="2115">AE723</f>
        <v>0</v>
      </c>
      <c r="AF724" s="411">
        <f t="shared" ref="AF724" si="2116">AF723</f>
        <v>0</v>
      </c>
      <c r="AG724" s="411">
        <f t="shared" ref="AG724" si="2117">AG723</f>
        <v>0</v>
      </c>
      <c r="AH724" s="411">
        <f t="shared" ref="AH724" si="2118">AH723</f>
        <v>0</v>
      </c>
      <c r="AI724" s="411">
        <f t="shared" ref="AI724" si="2119">AI723</f>
        <v>0</v>
      </c>
      <c r="AJ724" s="411">
        <f t="shared" ref="AJ724" si="2120">AJ723</f>
        <v>0</v>
      </c>
      <c r="AK724" s="411">
        <f t="shared" ref="AK724" si="2121">AK723</f>
        <v>0</v>
      </c>
      <c r="AL724" s="411">
        <f t="shared" ref="AL724" si="2122">AL723</f>
        <v>0</v>
      </c>
      <c r="AM724" s="306"/>
    </row>
    <row r="725" spans="1:39" outlineLevel="1">
      <c r="A725" s="529"/>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outlineLevel="1">
      <c r="A726" s="529">
        <v>44</v>
      </c>
      <c r="B726" s="428" t="s">
        <v>136</v>
      </c>
      <c r="C726" s="291" t="s">
        <v>25</v>
      </c>
      <c r="D726" s="295"/>
      <c r="E726" s="295"/>
      <c r="F726" s="295"/>
      <c r="G726" s="295"/>
      <c r="H726" s="295"/>
      <c r="I726" s="295"/>
      <c r="J726" s="295"/>
      <c r="K726" s="295"/>
      <c r="L726" s="295"/>
      <c r="M726" s="295"/>
      <c r="N726" s="295">
        <v>12</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outlineLevel="1">
      <c r="A727" s="529"/>
      <c r="B727" s="294" t="s">
        <v>310</v>
      </c>
      <c r="C727" s="291" t="s">
        <v>163</v>
      </c>
      <c r="D727" s="295"/>
      <c r="E727" s="295"/>
      <c r="F727" s="295"/>
      <c r="G727" s="295"/>
      <c r="H727" s="295"/>
      <c r="I727" s="295"/>
      <c r="J727" s="295"/>
      <c r="K727" s="295"/>
      <c r="L727" s="295"/>
      <c r="M727" s="295"/>
      <c r="N727" s="295">
        <f>N726</f>
        <v>12</v>
      </c>
      <c r="O727" s="295"/>
      <c r="P727" s="295"/>
      <c r="Q727" s="295"/>
      <c r="R727" s="295"/>
      <c r="S727" s="295"/>
      <c r="T727" s="295"/>
      <c r="U727" s="295"/>
      <c r="V727" s="295"/>
      <c r="W727" s="295"/>
      <c r="X727" s="295"/>
      <c r="Y727" s="411">
        <f>Y726</f>
        <v>0</v>
      </c>
      <c r="Z727" s="411">
        <f t="shared" ref="Z727" si="2123">Z726</f>
        <v>0</v>
      </c>
      <c r="AA727" s="411">
        <f t="shared" ref="AA727" si="2124">AA726</f>
        <v>0</v>
      </c>
      <c r="AB727" s="411">
        <f t="shared" ref="AB727" si="2125">AB726</f>
        <v>0</v>
      </c>
      <c r="AC727" s="411">
        <f t="shared" ref="AC727" si="2126">AC726</f>
        <v>0</v>
      </c>
      <c r="AD727" s="411">
        <f t="shared" ref="AD727" si="2127">AD726</f>
        <v>0</v>
      </c>
      <c r="AE727" s="411">
        <f t="shared" ref="AE727" si="2128">AE726</f>
        <v>0</v>
      </c>
      <c r="AF727" s="411">
        <f t="shared" ref="AF727" si="2129">AF726</f>
        <v>0</v>
      </c>
      <c r="AG727" s="411">
        <f t="shared" ref="AG727" si="2130">AG726</f>
        <v>0</v>
      </c>
      <c r="AH727" s="411">
        <f t="shared" ref="AH727" si="2131">AH726</f>
        <v>0</v>
      </c>
      <c r="AI727" s="411">
        <f t="shared" ref="AI727" si="2132">AI726</f>
        <v>0</v>
      </c>
      <c r="AJ727" s="411">
        <f t="shared" ref="AJ727" si="2133">AJ726</f>
        <v>0</v>
      </c>
      <c r="AK727" s="411">
        <f t="shared" ref="AK727" si="2134">AK726</f>
        <v>0</v>
      </c>
      <c r="AL727" s="411">
        <f t="shared" ref="AL727" si="2135">AL726</f>
        <v>0</v>
      </c>
      <c r="AM727" s="306"/>
    </row>
    <row r="728" spans="1:39" outlineLevel="1">
      <c r="A728" s="529"/>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outlineLevel="1">
      <c r="A729" s="529">
        <v>45</v>
      </c>
      <c r="B729" s="428" t="s">
        <v>137</v>
      </c>
      <c r="C729" s="291" t="s">
        <v>25</v>
      </c>
      <c r="D729" s="295"/>
      <c r="E729" s="295"/>
      <c r="F729" s="295"/>
      <c r="G729" s="295"/>
      <c r="H729" s="295"/>
      <c r="I729" s="295"/>
      <c r="J729" s="295"/>
      <c r="K729" s="295"/>
      <c r="L729" s="295"/>
      <c r="M729" s="295"/>
      <c r="N729" s="295">
        <v>12</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outlineLevel="1">
      <c r="A730" s="529"/>
      <c r="B730" s="294" t="s">
        <v>310</v>
      </c>
      <c r="C730" s="291" t="s">
        <v>163</v>
      </c>
      <c r="D730" s="295"/>
      <c r="E730" s="295"/>
      <c r="F730" s="295"/>
      <c r="G730" s="295"/>
      <c r="H730" s="295"/>
      <c r="I730" s="295"/>
      <c r="J730" s="295"/>
      <c r="K730" s="295"/>
      <c r="L730" s="295"/>
      <c r="M730" s="295"/>
      <c r="N730" s="295">
        <f>N729</f>
        <v>12</v>
      </c>
      <c r="O730" s="295"/>
      <c r="P730" s="295"/>
      <c r="Q730" s="295"/>
      <c r="R730" s="295"/>
      <c r="S730" s="295"/>
      <c r="T730" s="295"/>
      <c r="U730" s="295"/>
      <c r="V730" s="295"/>
      <c r="W730" s="295"/>
      <c r="X730" s="295"/>
      <c r="Y730" s="411">
        <f>Y729</f>
        <v>0</v>
      </c>
      <c r="Z730" s="411">
        <f t="shared" ref="Z730" si="2136">Z729</f>
        <v>0</v>
      </c>
      <c r="AA730" s="411">
        <f t="shared" ref="AA730" si="2137">AA729</f>
        <v>0</v>
      </c>
      <c r="AB730" s="411">
        <f t="shared" ref="AB730" si="2138">AB729</f>
        <v>0</v>
      </c>
      <c r="AC730" s="411">
        <f t="shared" ref="AC730" si="2139">AC729</f>
        <v>0</v>
      </c>
      <c r="AD730" s="411">
        <f t="shared" ref="AD730" si="2140">AD729</f>
        <v>0</v>
      </c>
      <c r="AE730" s="411">
        <f t="shared" ref="AE730" si="2141">AE729</f>
        <v>0</v>
      </c>
      <c r="AF730" s="411">
        <f t="shared" ref="AF730" si="2142">AF729</f>
        <v>0</v>
      </c>
      <c r="AG730" s="411">
        <f t="shared" ref="AG730" si="2143">AG729</f>
        <v>0</v>
      </c>
      <c r="AH730" s="411">
        <f t="shared" ref="AH730" si="2144">AH729</f>
        <v>0</v>
      </c>
      <c r="AI730" s="411">
        <f t="shared" ref="AI730" si="2145">AI729</f>
        <v>0</v>
      </c>
      <c r="AJ730" s="411">
        <f t="shared" ref="AJ730" si="2146">AJ729</f>
        <v>0</v>
      </c>
      <c r="AK730" s="411">
        <f t="shared" ref="AK730" si="2147">AK729</f>
        <v>0</v>
      </c>
      <c r="AL730" s="411">
        <f t="shared" ref="AL730" si="2148">AL729</f>
        <v>0</v>
      </c>
      <c r="AM730" s="306"/>
    </row>
    <row r="731" spans="1:39" outlineLevel="1">
      <c r="A731" s="529"/>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outlineLevel="1">
      <c r="A732" s="529">
        <v>46</v>
      </c>
      <c r="B732" s="428" t="s">
        <v>138</v>
      </c>
      <c r="C732" s="291" t="s">
        <v>25</v>
      </c>
      <c r="D732" s="295"/>
      <c r="E732" s="295"/>
      <c r="F732" s="295"/>
      <c r="G732" s="295"/>
      <c r="H732" s="295"/>
      <c r="I732" s="295"/>
      <c r="J732" s="295"/>
      <c r="K732" s="295"/>
      <c r="L732" s="295"/>
      <c r="M732" s="295"/>
      <c r="N732" s="295">
        <v>12</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outlineLevel="1">
      <c r="A733" s="529"/>
      <c r="B733" s="294" t="s">
        <v>310</v>
      </c>
      <c r="C733" s="291" t="s">
        <v>163</v>
      </c>
      <c r="D733" s="295"/>
      <c r="E733" s="295"/>
      <c r="F733" s="295"/>
      <c r="G733" s="295"/>
      <c r="H733" s="295"/>
      <c r="I733" s="295"/>
      <c r="J733" s="295"/>
      <c r="K733" s="295"/>
      <c r="L733" s="295"/>
      <c r="M733" s="295"/>
      <c r="N733" s="295">
        <f>N732</f>
        <v>12</v>
      </c>
      <c r="O733" s="295"/>
      <c r="P733" s="295"/>
      <c r="Q733" s="295"/>
      <c r="R733" s="295"/>
      <c r="S733" s="295"/>
      <c r="T733" s="295"/>
      <c r="U733" s="295"/>
      <c r="V733" s="295"/>
      <c r="W733" s="295"/>
      <c r="X733" s="295"/>
      <c r="Y733" s="411">
        <f>Y732</f>
        <v>0</v>
      </c>
      <c r="Z733" s="411">
        <f t="shared" ref="Z733" si="2149">Z732</f>
        <v>0</v>
      </c>
      <c r="AA733" s="411">
        <f t="shared" ref="AA733" si="2150">AA732</f>
        <v>0</v>
      </c>
      <c r="AB733" s="411">
        <f t="shared" ref="AB733" si="2151">AB732</f>
        <v>0</v>
      </c>
      <c r="AC733" s="411">
        <f t="shared" ref="AC733" si="2152">AC732</f>
        <v>0</v>
      </c>
      <c r="AD733" s="411">
        <f t="shared" ref="AD733" si="2153">AD732</f>
        <v>0</v>
      </c>
      <c r="AE733" s="411">
        <f t="shared" ref="AE733" si="2154">AE732</f>
        <v>0</v>
      </c>
      <c r="AF733" s="411">
        <f t="shared" ref="AF733" si="2155">AF732</f>
        <v>0</v>
      </c>
      <c r="AG733" s="411">
        <f t="shared" ref="AG733" si="2156">AG732</f>
        <v>0</v>
      </c>
      <c r="AH733" s="411">
        <f t="shared" ref="AH733" si="2157">AH732</f>
        <v>0</v>
      </c>
      <c r="AI733" s="411">
        <f t="shared" ref="AI733" si="2158">AI732</f>
        <v>0</v>
      </c>
      <c r="AJ733" s="411">
        <f t="shared" ref="AJ733" si="2159">AJ732</f>
        <v>0</v>
      </c>
      <c r="AK733" s="411">
        <f t="shared" ref="AK733" si="2160">AK732</f>
        <v>0</v>
      </c>
      <c r="AL733" s="411">
        <f t="shared" ref="AL733" si="2161">AL732</f>
        <v>0</v>
      </c>
      <c r="AM733" s="306"/>
    </row>
    <row r="734" spans="1:39" outlineLevel="1">
      <c r="A734" s="529"/>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outlineLevel="1">
      <c r="A735" s="529">
        <v>47</v>
      </c>
      <c r="B735" s="428" t="s">
        <v>139</v>
      </c>
      <c r="C735" s="291" t="s">
        <v>25</v>
      </c>
      <c r="D735" s="295"/>
      <c r="E735" s="295"/>
      <c r="F735" s="295"/>
      <c r="G735" s="295"/>
      <c r="H735" s="295"/>
      <c r="I735" s="295"/>
      <c r="J735" s="295"/>
      <c r="K735" s="295"/>
      <c r="L735" s="295"/>
      <c r="M735" s="295"/>
      <c r="N735" s="295">
        <v>12</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outlineLevel="1">
      <c r="A736" s="529"/>
      <c r="B736" s="294" t="s">
        <v>310</v>
      </c>
      <c r="C736" s="291" t="s">
        <v>163</v>
      </c>
      <c r="D736" s="295"/>
      <c r="E736" s="295"/>
      <c r="F736" s="295"/>
      <c r="G736" s="295"/>
      <c r="H736" s="295"/>
      <c r="I736" s="295"/>
      <c r="J736" s="295"/>
      <c r="K736" s="295"/>
      <c r="L736" s="295"/>
      <c r="M736" s="295"/>
      <c r="N736" s="295">
        <f>N735</f>
        <v>12</v>
      </c>
      <c r="O736" s="295"/>
      <c r="P736" s="295"/>
      <c r="Q736" s="295"/>
      <c r="R736" s="295"/>
      <c r="S736" s="295"/>
      <c r="T736" s="295"/>
      <c r="U736" s="295"/>
      <c r="V736" s="295"/>
      <c r="W736" s="295"/>
      <c r="X736" s="295"/>
      <c r="Y736" s="411">
        <f>Y735</f>
        <v>0</v>
      </c>
      <c r="Z736" s="411">
        <f t="shared" ref="Z736" si="2162">Z735</f>
        <v>0</v>
      </c>
      <c r="AA736" s="411">
        <f t="shared" ref="AA736" si="2163">AA735</f>
        <v>0</v>
      </c>
      <c r="AB736" s="411">
        <f t="shared" ref="AB736" si="2164">AB735</f>
        <v>0</v>
      </c>
      <c r="AC736" s="411">
        <f t="shared" ref="AC736" si="2165">AC735</f>
        <v>0</v>
      </c>
      <c r="AD736" s="411">
        <f t="shared" ref="AD736" si="2166">AD735</f>
        <v>0</v>
      </c>
      <c r="AE736" s="411">
        <f t="shared" ref="AE736" si="2167">AE735</f>
        <v>0</v>
      </c>
      <c r="AF736" s="411">
        <f t="shared" ref="AF736" si="2168">AF735</f>
        <v>0</v>
      </c>
      <c r="AG736" s="411">
        <f t="shared" ref="AG736" si="2169">AG735</f>
        <v>0</v>
      </c>
      <c r="AH736" s="411">
        <f t="shared" ref="AH736" si="2170">AH735</f>
        <v>0</v>
      </c>
      <c r="AI736" s="411">
        <f t="shared" ref="AI736" si="2171">AI735</f>
        <v>0</v>
      </c>
      <c r="AJ736" s="411">
        <f t="shared" ref="AJ736" si="2172">AJ735</f>
        <v>0</v>
      </c>
      <c r="AK736" s="411">
        <f t="shared" ref="AK736" si="2173">AK735</f>
        <v>0</v>
      </c>
      <c r="AL736" s="411">
        <f t="shared" ref="AL736" si="2174">AL735</f>
        <v>0</v>
      </c>
      <c r="AM736" s="306"/>
    </row>
    <row r="737" spans="1:40" outlineLevel="1">
      <c r="A737" s="529"/>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45" outlineLevel="1">
      <c r="A738" s="529">
        <v>48</v>
      </c>
      <c r="B738" s="428" t="s">
        <v>140</v>
      </c>
      <c r="C738" s="291" t="s">
        <v>25</v>
      </c>
      <c r="D738" s="295"/>
      <c r="E738" s="295"/>
      <c r="F738" s="295"/>
      <c r="G738" s="295"/>
      <c r="H738" s="295"/>
      <c r="I738" s="295"/>
      <c r="J738" s="295"/>
      <c r="K738" s="295"/>
      <c r="L738" s="295"/>
      <c r="M738" s="295"/>
      <c r="N738" s="295">
        <v>12</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outlineLevel="1">
      <c r="A739" s="529"/>
      <c r="B739" s="294" t="s">
        <v>310</v>
      </c>
      <c r="C739" s="291" t="s">
        <v>163</v>
      </c>
      <c r="D739" s="295"/>
      <c r="E739" s="295"/>
      <c r="F739" s="295"/>
      <c r="G739" s="295"/>
      <c r="H739" s="295"/>
      <c r="I739" s="295"/>
      <c r="J739" s="295"/>
      <c r="K739" s="295"/>
      <c r="L739" s="295"/>
      <c r="M739" s="295"/>
      <c r="N739" s="295">
        <f>N738</f>
        <v>12</v>
      </c>
      <c r="O739" s="295"/>
      <c r="P739" s="295"/>
      <c r="Q739" s="295"/>
      <c r="R739" s="295"/>
      <c r="S739" s="295"/>
      <c r="T739" s="295"/>
      <c r="U739" s="295"/>
      <c r="V739" s="295"/>
      <c r="W739" s="295"/>
      <c r="X739" s="295"/>
      <c r="Y739" s="411">
        <f>Y738</f>
        <v>0</v>
      </c>
      <c r="Z739" s="411">
        <f t="shared" ref="Z739" si="2175">Z738</f>
        <v>0</v>
      </c>
      <c r="AA739" s="411">
        <f t="shared" ref="AA739" si="2176">AA738</f>
        <v>0</v>
      </c>
      <c r="AB739" s="411">
        <f t="shared" ref="AB739" si="2177">AB738</f>
        <v>0</v>
      </c>
      <c r="AC739" s="411">
        <f t="shared" ref="AC739" si="2178">AC738</f>
        <v>0</v>
      </c>
      <c r="AD739" s="411">
        <f t="shared" ref="AD739" si="2179">AD738</f>
        <v>0</v>
      </c>
      <c r="AE739" s="411">
        <f t="shared" ref="AE739" si="2180">AE738</f>
        <v>0</v>
      </c>
      <c r="AF739" s="411">
        <f t="shared" ref="AF739" si="2181">AF738</f>
        <v>0</v>
      </c>
      <c r="AG739" s="411">
        <f t="shared" ref="AG739" si="2182">AG738</f>
        <v>0</v>
      </c>
      <c r="AH739" s="411">
        <f t="shared" ref="AH739" si="2183">AH738</f>
        <v>0</v>
      </c>
      <c r="AI739" s="411">
        <f t="shared" ref="AI739" si="2184">AI738</f>
        <v>0</v>
      </c>
      <c r="AJ739" s="411">
        <f t="shared" ref="AJ739" si="2185">AJ738</f>
        <v>0</v>
      </c>
      <c r="AK739" s="411">
        <f t="shared" ref="AK739" si="2186">AK738</f>
        <v>0</v>
      </c>
      <c r="AL739" s="411">
        <f t="shared" ref="AL739" si="2187">AL738</f>
        <v>0</v>
      </c>
      <c r="AM739" s="306"/>
    </row>
    <row r="740" spans="1:40" outlineLevel="1">
      <c r="A740" s="529"/>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outlineLevel="1">
      <c r="A741" s="529">
        <v>49</v>
      </c>
      <c r="B741" s="428" t="s">
        <v>141</v>
      </c>
      <c r="C741" s="291" t="s">
        <v>25</v>
      </c>
      <c r="D741" s="295"/>
      <c r="E741" s="295"/>
      <c r="F741" s="295"/>
      <c r="G741" s="295"/>
      <c r="H741" s="295"/>
      <c r="I741" s="295"/>
      <c r="J741" s="295"/>
      <c r="K741" s="295"/>
      <c r="L741" s="295"/>
      <c r="M741" s="295"/>
      <c r="N741" s="295">
        <v>12</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outlineLevel="1">
      <c r="A742" s="529"/>
      <c r="B742" s="294" t="s">
        <v>310</v>
      </c>
      <c r="C742" s="291" t="s">
        <v>163</v>
      </c>
      <c r="D742" s="295"/>
      <c r="E742" s="295"/>
      <c r="F742" s="295"/>
      <c r="G742" s="295"/>
      <c r="H742" s="295"/>
      <c r="I742" s="295"/>
      <c r="J742" s="295"/>
      <c r="K742" s="295"/>
      <c r="L742" s="295"/>
      <c r="M742" s="295"/>
      <c r="N742" s="295">
        <f>N741</f>
        <v>12</v>
      </c>
      <c r="O742" s="295"/>
      <c r="P742" s="295"/>
      <c r="Q742" s="295"/>
      <c r="R742" s="295"/>
      <c r="S742" s="295"/>
      <c r="T742" s="295"/>
      <c r="U742" s="295"/>
      <c r="V742" s="295"/>
      <c r="W742" s="295"/>
      <c r="X742" s="295"/>
      <c r="Y742" s="411">
        <f>Y741</f>
        <v>0</v>
      </c>
      <c r="Z742" s="411">
        <f t="shared" ref="Z742" si="2188">Z741</f>
        <v>0</v>
      </c>
      <c r="AA742" s="411">
        <f t="shared" ref="AA742" si="2189">AA741</f>
        <v>0</v>
      </c>
      <c r="AB742" s="411">
        <f t="shared" ref="AB742" si="2190">AB741</f>
        <v>0</v>
      </c>
      <c r="AC742" s="411">
        <f t="shared" ref="AC742" si="2191">AC741</f>
        <v>0</v>
      </c>
      <c r="AD742" s="411">
        <f t="shared" ref="AD742" si="2192">AD741</f>
        <v>0</v>
      </c>
      <c r="AE742" s="411">
        <f t="shared" ref="AE742" si="2193">AE741</f>
        <v>0</v>
      </c>
      <c r="AF742" s="411">
        <f t="shared" ref="AF742" si="2194">AF741</f>
        <v>0</v>
      </c>
      <c r="AG742" s="411">
        <f t="shared" ref="AG742" si="2195">AG741</f>
        <v>0</v>
      </c>
      <c r="AH742" s="411">
        <f t="shared" ref="AH742" si="2196">AH741</f>
        <v>0</v>
      </c>
      <c r="AI742" s="411">
        <f t="shared" ref="AI742" si="2197">AI741</f>
        <v>0</v>
      </c>
      <c r="AJ742" s="411">
        <f t="shared" ref="AJ742" si="2198">AJ741</f>
        <v>0</v>
      </c>
      <c r="AK742" s="411">
        <f t="shared" ref="AK742" si="2199">AK741</f>
        <v>0</v>
      </c>
      <c r="AL742" s="411">
        <f t="shared" ref="AL742" si="2200">AL741</f>
        <v>0</v>
      </c>
      <c r="AM742" s="306"/>
    </row>
    <row r="743" spans="1:40" outlineLevel="1">
      <c r="A743" s="529"/>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75">
      <c r="B744" s="327" t="s">
        <v>311</v>
      </c>
      <c r="C744" s="329"/>
      <c r="D744" s="329">
        <f>SUM(D587:D742)</f>
        <v>0</v>
      </c>
      <c r="E744" s="329"/>
      <c r="F744" s="329"/>
      <c r="G744" s="329"/>
      <c r="H744" s="329"/>
      <c r="I744" s="329"/>
      <c r="J744" s="329"/>
      <c r="K744" s="329"/>
      <c r="L744" s="329"/>
      <c r="M744" s="329"/>
      <c r="N744" s="329"/>
      <c r="O744" s="329">
        <f>SUM(O587:O742)</f>
        <v>0</v>
      </c>
      <c r="P744" s="329"/>
      <c r="Q744" s="329"/>
      <c r="R744" s="329"/>
      <c r="S744" s="329"/>
      <c r="T744" s="329"/>
      <c r="U744" s="329"/>
      <c r="V744" s="329"/>
      <c r="W744" s="329"/>
      <c r="X744" s="329"/>
      <c r="Y744" s="329">
        <f>IF(Y585="kWh",SUMPRODUCT(D587:D742,Y587:Y742))</f>
        <v>0</v>
      </c>
      <c r="Z744" s="329">
        <f>IF(Z585="kWh",SUMPRODUCT(D587:D742,Z587:Z742))</f>
        <v>0</v>
      </c>
      <c r="AA744" s="329">
        <f>IF(AA585="kw",SUMPRODUCT(N587:N742,O587:O742,AA587:AA742),SUMPRODUCT(D587:D742,AA587:AA742))</f>
        <v>0</v>
      </c>
      <c r="AB744" s="329">
        <f>IF(AB585="kw",SUMPRODUCT(N587:N742,O587:O742,AB587:AB742),SUMPRODUCT(D587:D742,AB587:AB742))</f>
        <v>0</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75">
      <c r="B745" s="391" t="s">
        <v>312</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1006548.1082931462</v>
      </c>
      <c r="Z745" s="392">
        <f>HLOOKUP(Z401,'2. LRAMVA Threshold'!$B$42:$Q$53,10,FALSE)</f>
        <v>395891.49990205932</v>
      </c>
      <c r="AA745" s="392">
        <f>HLOOKUP(AA401,'2. LRAMVA Threshold'!$B$42:$Q$53,10,FALSE)</f>
        <v>1501.498994124122</v>
      </c>
      <c r="AB745" s="392">
        <f>HLOOKUP(AB401,'2. LRAMVA Threshold'!$B$42:$Q$53,10,FALSE)</f>
        <v>0</v>
      </c>
      <c r="AC745" s="392">
        <f>HLOOKUP(AC401,'2. LRAMVA Threshold'!$B$42:$Q$53,10,FALSE)</f>
        <v>0</v>
      </c>
      <c r="AD745" s="392">
        <f>HLOOKUP(AD401,'2. LRAMVA Threshold'!$B$42:$Q$53,10,FALSE)</f>
        <v>0</v>
      </c>
      <c r="AE745" s="392">
        <f>HLOOKUP(AE401,'2. LRAMVA Threshold'!$B$42:$Q$53,10,FALSE)</f>
        <v>0</v>
      </c>
      <c r="AF745" s="392">
        <f>HLOOKUP(AF401,'2. LRAMVA Threshold'!$B$42:$Q$53,10,FALSE)</f>
        <v>0</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c r="B747" s="324" t="s">
        <v>313</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8.8000000000000005E-3</v>
      </c>
      <c r="Z747" s="341">
        <f>HLOOKUP(Z$35,'3.  Distribution Rates'!$C$122:$P$133,10,FALSE)</f>
        <v>1.43E-2</v>
      </c>
      <c r="AA747" s="341">
        <f>HLOOKUP(AA$35,'3.  Distribution Rates'!$C$122:$P$133,10,FALSE)</f>
        <v>2.5518999999999998</v>
      </c>
      <c r="AB747" s="341">
        <f>HLOOKUP(AB$35,'3.  Distribution Rates'!$C$122:$P$133,10,FALSE)</f>
        <v>2.7124000000000001</v>
      </c>
      <c r="AC747" s="341">
        <f>HLOOKUP(AC$35,'3.  Distribution Rates'!$C$122:$P$133,10,FALSE)</f>
        <v>0</v>
      </c>
      <c r="AD747" s="341">
        <f>HLOOKUP(AD$35,'3.  Distribution Rates'!$C$122:$P$133,10,FALSE)</f>
        <v>0</v>
      </c>
      <c r="AE747" s="341">
        <f>HLOOKUP(AE$35,'3.  Distribution Rates'!$C$122:$P$133,10,FALSE)</f>
        <v>0</v>
      </c>
      <c r="AF747" s="341">
        <f>HLOOKUP(AF$35,'3.  Distribution Rates'!$C$122:$P$133,10,FALSE)</f>
        <v>0</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c r="B748" s="324" t="s">
        <v>314</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2494.283237471443</v>
      </c>
      <c r="Z748" s="378">
        <f>'4.  2011-2014 LRAM'!Z141*Z747</f>
        <v>5219.1545375705336</v>
      </c>
      <c r="AA748" s="378">
        <f>'4.  2011-2014 LRAM'!AA141*AA747</f>
        <v>18918.801497092762</v>
      </c>
      <c r="AB748" s="378">
        <f>'4.  2011-2014 LRAM'!AB141*AB747</f>
        <v>2414.6482164899999</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6">
        <f t="shared" ref="AM748:AM755" si="2201">SUM(Y748:AL748)</f>
        <v>29046.887488624739</v>
      </c>
      <c r="AN748" s="443"/>
    </row>
    <row r="749" spans="1:40">
      <c r="B749" s="324" t="s">
        <v>315</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1926.9176976162451</v>
      </c>
      <c r="Z749" s="378">
        <f>'4.  2011-2014 LRAM'!Z270*Z747</f>
        <v>3019.3199877532597</v>
      </c>
      <c r="AA749" s="378">
        <f>'4.  2011-2014 LRAM'!AA270*AA747</f>
        <v>1353.8555849280262</v>
      </c>
      <c r="AB749" s="378">
        <f>'4.  2011-2014 LRAM'!AB270*AB747</f>
        <v>3113.3080778165236</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6">
        <f t="shared" si="2201"/>
        <v>9413.4013481140555</v>
      </c>
      <c r="AN749" s="443"/>
    </row>
    <row r="750" spans="1:40">
      <c r="B750" s="324" t="s">
        <v>316</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1844.4344300548146</v>
      </c>
      <c r="Z750" s="378">
        <f>'4.  2011-2014 LRAM'!Z399*Z747</f>
        <v>5075.8825077222355</v>
      </c>
      <c r="AA750" s="378">
        <f>'4.  2011-2014 LRAM'!AA399*AA747</f>
        <v>2782.9533871649637</v>
      </c>
      <c r="AB750" s="378">
        <f>'4.  2011-2014 LRAM'!AB399*AB747</f>
        <v>6422.219945842633</v>
      </c>
      <c r="AC750" s="378">
        <f>'4.  2011-2014 LRAM'!AC399*AC747</f>
        <v>0</v>
      </c>
      <c r="AD750" s="378">
        <f>'4.  2011-2014 LRAM'!AD399*AD747</f>
        <v>0</v>
      </c>
      <c r="AE750" s="378">
        <f>'4.  2011-2014 LRAM'!AE399*AE747</f>
        <v>0</v>
      </c>
      <c r="AF750" s="378">
        <f>'4.  2011-2014 LRAM'!AF399*AF747</f>
        <v>0</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6">
        <f t="shared" si="2201"/>
        <v>16125.490270784647</v>
      </c>
      <c r="AN750" s="443"/>
    </row>
    <row r="751" spans="1:40">
      <c r="B751" s="324" t="s">
        <v>317</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4960.4601791343048</v>
      </c>
      <c r="Z751" s="378">
        <f>'4.  2011-2014 LRAM'!Z529*Z747</f>
        <v>11651.949673287852</v>
      </c>
      <c r="AA751" s="378">
        <f>'4.  2011-2014 LRAM'!AA529*AA747</f>
        <v>12980.905885746746</v>
      </c>
      <c r="AB751" s="378">
        <f>'4.  2011-2014 LRAM'!AB529*AB747</f>
        <v>247.33968006393451</v>
      </c>
      <c r="AC751" s="378">
        <f>'4.  2011-2014 LRAM'!AC529*AC747</f>
        <v>0</v>
      </c>
      <c r="AD751" s="378">
        <f>'4.  2011-2014 LRAM'!AD529*AD747</f>
        <v>0</v>
      </c>
      <c r="AE751" s="378">
        <f>'4.  2011-2014 LRAM'!AE529*AE747</f>
        <v>0</v>
      </c>
      <c r="AF751" s="378">
        <f>'4.  2011-2014 LRAM'!AF529*AF747</f>
        <v>0</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6">
        <f t="shared" si="2201"/>
        <v>29840.655418232836</v>
      </c>
      <c r="AN751" s="443"/>
    </row>
    <row r="752" spans="1:40">
      <c r="B752" s="324" t="s">
        <v>318</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2202">Y210*Y747</f>
        <v>4822.9368000000004</v>
      </c>
      <c r="Z752" s="378">
        <f t="shared" si="2202"/>
        <v>8647.3195297901148</v>
      </c>
      <c r="AA752" s="378">
        <f t="shared" si="2202"/>
        <v>11980.997544019767</v>
      </c>
      <c r="AB752" s="378">
        <f t="shared" si="2202"/>
        <v>549.04525804658056</v>
      </c>
      <c r="AC752" s="378">
        <f t="shared" si="2202"/>
        <v>0</v>
      </c>
      <c r="AD752" s="378">
        <f t="shared" si="2202"/>
        <v>0</v>
      </c>
      <c r="AE752" s="378">
        <f t="shared" si="2202"/>
        <v>0</v>
      </c>
      <c r="AF752" s="378">
        <f t="shared" si="2202"/>
        <v>0</v>
      </c>
      <c r="AG752" s="378">
        <f t="shared" si="2202"/>
        <v>0</v>
      </c>
      <c r="AH752" s="378">
        <f t="shared" si="2202"/>
        <v>0</v>
      </c>
      <c r="AI752" s="378">
        <f t="shared" si="2202"/>
        <v>0</v>
      </c>
      <c r="AJ752" s="378">
        <f t="shared" si="2202"/>
        <v>0</v>
      </c>
      <c r="AK752" s="378">
        <f t="shared" si="2202"/>
        <v>0</v>
      </c>
      <c r="AL752" s="378">
        <f t="shared" si="2202"/>
        <v>0</v>
      </c>
      <c r="AM752" s="626">
        <f t="shared" si="2201"/>
        <v>26000.29913185646</v>
      </c>
      <c r="AN752" s="443"/>
    </row>
    <row r="753" spans="1:40">
      <c r="B753" s="324" t="s">
        <v>319</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2203">Y393*Y747</f>
        <v>0</v>
      </c>
      <c r="Z753" s="378">
        <f t="shared" si="2203"/>
        <v>0</v>
      </c>
      <c r="AA753" s="378">
        <f t="shared" si="2203"/>
        <v>0</v>
      </c>
      <c r="AB753" s="378">
        <f t="shared" si="2203"/>
        <v>0</v>
      </c>
      <c r="AC753" s="378">
        <f t="shared" si="2203"/>
        <v>0</v>
      </c>
      <c r="AD753" s="378">
        <f t="shared" si="2203"/>
        <v>0</v>
      </c>
      <c r="AE753" s="378">
        <f t="shared" si="2203"/>
        <v>0</v>
      </c>
      <c r="AF753" s="378">
        <f t="shared" si="2203"/>
        <v>0</v>
      </c>
      <c r="AG753" s="378">
        <f t="shared" si="2203"/>
        <v>0</v>
      </c>
      <c r="AH753" s="378">
        <f t="shared" si="2203"/>
        <v>0</v>
      </c>
      <c r="AI753" s="378">
        <f t="shared" si="2203"/>
        <v>0</v>
      </c>
      <c r="AJ753" s="378">
        <f t="shared" si="2203"/>
        <v>0</v>
      </c>
      <c r="AK753" s="378">
        <f t="shared" si="2203"/>
        <v>0</v>
      </c>
      <c r="AL753" s="378">
        <f t="shared" si="2203"/>
        <v>0</v>
      </c>
      <c r="AM753" s="626">
        <f t="shared" si="2201"/>
        <v>0</v>
      </c>
      <c r="AN753" s="443"/>
    </row>
    <row r="754" spans="1:40">
      <c r="B754" s="324" t="s">
        <v>320</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204">Y576*Y747</f>
        <v>0</v>
      </c>
      <c r="Z754" s="378">
        <f t="shared" si="2204"/>
        <v>0</v>
      </c>
      <c r="AA754" s="378">
        <f t="shared" si="2204"/>
        <v>0</v>
      </c>
      <c r="AB754" s="378">
        <f t="shared" si="2204"/>
        <v>0</v>
      </c>
      <c r="AC754" s="378">
        <f t="shared" si="2204"/>
        <v>0</v>
      </c>
      <c r="AD754" s="378">
        <f t="shared" si="2204"/>
        <v>0</v>
      </c>
      <c r="AE754" s="378">
        <f t="shared" si="2204"/>
        <v>0</v>
      </c>
      <c r="AF754" s="378">
        <f t="shared" si="2204"/>
        <v>0</v>
      </c>
      <c r="AG754" s="378">
        <f t="shared" si="2204"/>
        <v>0</v>
      </c>
      <c r="AH754" s="378">
        <f t="shared" si="2204"/>
        <v>0</v>
      </c>
      <c r="AI754" s="378">
        <f t="shared" si="2204"/>
        <v>0</v>
      </c>
      <c r="AJ754" s="378">
        <f t="shared" si="2204"/>
        <v>0</v>
      </c>
      <c r="AK754" s="378">
        <f t="shared" si="2204"/>
        <v>0</v>
      </c>
      <c r="AL754" s="378">
        <f t="shared" si="2204"/>
        <v>0</v>
      </c>
      <c r="AM754" s="626">
        <f t="shared" si="2201"/>
        <v>0</v>
      </c>
      <c r="AN754" s="443"/>
    </row>
    <row r="755" spans="1:40">
      <c r="B755" s="324" t="s">
        <v>321</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0</v>
      </c>
      <c r="Z755" s="378">
        <f t="shared" ref="Z755:AL755" si="2205">Z744*Z747</f>
        <v>0</v>
      </c>
      <c r="AA755" s="378">
        <f t="shared" si="2205"/>
        <v>0</v>
      </c>
      <c r="AB755" s="378">
        <f t="shared" si="2205"/>
        <v>0</v>
      </c>
      <c r="AC755" s="378">
        <f t="shared" si="2205"/>
        <v>0</v>
      </c>
      <c r="AD755" s="378">
        <f t="shared" si="2205"/>
        <v>0</v>
      </c>
      <c r="AE755" s="378">
        <f t="shared" si="2205"/>
        <v>0</v>
      </c>
      <c r="AF755" s="378">
        <f t="shared" si="2205"/>
        <v>0</v>
      </c>
      <c r="AG755" s="378">
        <f t="shared" si="2205"/>
        <v>0</v>
      </c>
      <c r="AH755" s="378">
        <f t="shared" si="2205"/>
        <v>0</v>
      </c>
      <c r="AI755" s="378">
        <f t="shared" si="2205"/>
        <v>0</v>
      </c>
      <c r="AJ755" s="378">
        <f t="shared" si="2205"/>
        <v>0</v>
      </c>
      <c r="AK755" s="378">
        <f t="shared" si="2205"/>
        <v>0</v>
      </c>
      <c r="AL755" s="378">
        <f t="shared" si="2205"/>
        <v>0</v>
      </c>
      <c r="AM755" s="626">
        <f t="shared" si="2201"/>
        <v>0</v>
      </c>
      <c r="AN755" s="443"/>
    </row>
    <row r="756" spans="1:40" ht="15.75">
      <c r="B756" s="349" t="s">
        <v>322</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16049.032344276806</v>
      </c>
      <c r="Z756" s="346">
        <f>SUM(Z748:Z755)</f>
        <v>33613.626236123993</v>
      </c>
      <c r="AA756" s="346">
        <f t="shared" ref="AA756:AE756" si="2206">SUM(AA748:AA755)</f>
        <v>48017.513898952267</v>
      </c>
      <c r="AB756" s="346">
        <f t="shared" si="2206"/>
        <v>12746.561178259672</v>
      </c>
      <c r="AC756" s="346">
        <f t="shared" si="2206"/>
        <v>0</v>
      </c>
      <c r="AD756" s="346">
        <f t="shared" si="2206"/>
        <v>0</v>
      </c>
      <c r="AE756" s="346">
        <f t="shared" si="2206"/>
        <v>0</v>
      </c>
      <c r="AF756" s="346">
        <f t="shared" ref="AF756:AL756" si="2207">SUM(AF748:AF755)</f>
        <v>0</v>
      </c>
      <c r="AG756" s="346">
        <f t="shared" si="2207"/>
        <v>0</v>
      </c>
      <c r="AH756" s="346">
        <f t="shared" si="2207"/>
        <v>0</v>
      </c>
      <c r="AI756" s="346">
        <f t="shared" si="2207"/>
        <v>0</v>
      </c>
      <c r="AJ756" s="346">
        <f t="shared" si="2207"/>
        <v>0</v>
      </c>
      <c r="AK756" s="346">
        <f t="shared" si="2207"/>
        <v>0</v>
      </c>
      <c r="AL756" s="346">
        <f t="shared" si="2207"/>
        <v>0</v>
      </c>
      <c r="AM756" s="407">
        <f>SUM(AM748:AM755)</f>
        <v>110426.73365761274</v>
      </c>
      <c r="AN756" s="443"/>
    </row>
    <row r="757" spans="1:40" ht="15.75">
      <c r="B757" s="349" t="s">
        <v>323</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8857.6233529796882</v>
      </c>
      <c r="Z757" s="347">
        <f t="shared" ref="Z757:AE757" si="2208">Z745*Z747</f>
        <v>5661.2484485994482</v>
      </c>
      <c r="AA757" s="347">
        <f t="shared" si="2208"/>
        <v>3831.6752831053468</v>
      </c>
      <c r="AB757" s="347">
        <f t="shared" si="2208"/>
        <v>0</v>
      </c>
      <c r="AC757" s="347">
        <f t="shared" si="2208"/>
        <v>0</v>
      </c>
      <c r="AD757" s="347">
        <f t="shared" si="2208"/>
        <v>0</v>
      </c>
      <c r="AE757" s="347">
        <f t="shared" si="2208"/>
        <v>0</v>
      </c>
      <c r="AF757" s="347">
        <f t="shared" ref="AF757:AL757" si="2209">AF745*AF747</f>
        <v>0</v>
      </c>
      <c r="AG757" s="347">
        <f t="shared" si="2209"/>
        <v>0</v>
      </c>
      <c r="AH757" s="347">
        <f t="shared" si="2209"/>
        <v>0</v>
      </c>
      <c r="AI757" s="347">
        <f t="shared" si="2209"/>
        <v>0</v>
      </c>
      <c r="AJ757" s="347">
        <f t="shared" si="2209"/>
        <v>0</v>
      </c>
      <c r="AK757" s="347">
        <f t="shared" si="2209"/>
        <v>0</v>
      </c>
      <c r="AL757" s="347">
        <f t="shared" si="2209"/>
        <v>0</v>
      </c>
      <c r="AM757" s="407">
        <f>SUM(Y757:AL757)</f>
        <v>18350.547084684484</v>
      </c>
      <c r="AN757" s="443"/>
    </row>
    <row r="758" spans="1:40" ht="15.75">
      <c r="B758" s="349" t="s">
        <v>324</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92076.186572928258</v>
      </c>
      <c r="AN758" s="443"/>
    </row>
    <row r="759" spans="1:40">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c r="B760" s="439" t="s">
        <v>325</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0</v>
      </c>
      <c r="Z760" s="291">
        <f>SUMPRODUCT(E587:E742,Z587:Z742)</f>
        <v>0</v>
      </c>
      <c r="AA760" s="291">
        <f t="shared" ref="AA760:AL760" si="2210">IF(AA585="kw",SUMPRODUCT($N$587:$N$742,$P$587:$P$742,AA587:AA742),SUMPRODUCT($E$587:$E$742,AA587:AA742))</f>
        <v>0</v>
      </c>
      <c r="AB760" s="291">
        <f t="shared" si="2210"/>
        <v>0</v>
      </c>
      <c r="AC760" s="291">
        <f t="shared" si="2210"/>
        <v>0</v>
      </c>
      <c r="AD760" s="291">
        <f t="shared" si="2210"/>
        <v>0</v>
      </c>
      <c r="AE760" s="291">
        <f t="shared" si="2210"/>
        <v>0</v>
      </c>
      <c r="AF760" s="291">
        <f t="shared" si="2210"/>
        <v>0</v>
      </c>
      <c r="AG760" s="291">
        <f t="shared" si="2210"/>
        <v>0</v>
      </c>
      <c r="AH760" s="291">
        <f t="shared" si="2210"/>
        <v>0</v>
      </c>
      <c r="AI760" s="291">
        <f t="shared" si="2210"/>
        <v>0</v>
      </c>
      <c r="AJ760" s="291">
        <f t="shared" si="2210"/>
        <v>0</v>
      </c>
      <c r="AK760" s="291">
        <f t="shared" si="2210"/>
        <v>0</v>
      </c>
      <c r="AL760" s="291">
        <f t="shared" si="2210"/>
        <v>0</v>
      </c>
      <c r="AM760" s="337"/>
    </row>
    <row r="761" spans="1:40">
      <c r="B761" s="440" t="s">
        <v>326</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0</v>
      </c>
      <c r="Z761" s="326">
        <f>SUMPRODUCT(F587:F742,Z587:Z742)</f>
        <v>0</v>
      </c>
      <c r="AA761" s="326">
        <f t="shared" ref="AA761:AL761" si="2211">IF(AA585="kw",SUMPRODUCT($N$587:$N$742,$Q$587:$Q$742,AA587:AA742),SUMPRODUCT($F$587:$F$742,AA587:AA742))</f>
        <v>0</v>
      </c>
      <c r="AB761" s="326">
        <f t="shared" si="2211"/>
        <v>0</v>
      </c>
      <c r="AC761" s="326">
        <f t="shared" si="2211"/>
        <v>0</v>
      </c>
      <c r="AD761" s="326">
        <f t="shared" si="2211"/>
        <v>0</v>
      </c>
      <c r="AE761" s="326">
        <f t="shared" si="2211"/>
        <v>0</v>
      </c>
      <c r="AF761" s="326">
        <f t="shared" si="2211"/>
        <v>0</v>
      </c>
      <c r="AG761" s="326">
        <f t="shared" si="2211"/>
        <v>0</v>
      </c>
      <c r="AH761" s="326">
        <f t="shared" si="2211"/>
        <v>0</v>
      </c>
      <c r="AI761" s="326">
        <f t="shared" si="2211"/>
        <v>0</v>
      </c>
      <c r="AJ761" s="326">
        <f t="shared" si="2211"/>
        <v>0</v>
      </c>
      <c r="AK761" s="326">
        <f t="shared" si="2211"/>
        <v>0</v>
      </c>
      <c r="AL761" s="326">
        <f t="shared" si="2211"/>
        <v>0</v>
      </c>
      <c r="AM761" s="386"/>
    </row>
    <row r="762" spans="1:40" ht="20.25" customHeight="1">
      <c r="B762" s="368" t="s">
        <v>582</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75">
      <c r="B765" s="280" t="s">
        <v>327</v>
      </c>
      <c r="C765" s="281"/>
      <c r="D765" s="587" t="s">
        <v>526</v>
      </c>
      <c r="E765" s="253"/>
      <c r="F765" s="587"/>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12" t="s">
        <v>211</v>
      </c>
      <c r="C766" s="814" t="s">
        <v>33</v>
      </c>
      <c r="D766" s="284" t="s">
        <v>422</v>
      </c>
      <c r="E766" s="816" t="s">
        <v>209</v>
      </c>
      <c r="F766" s="817"/>
      <c r="G766" s="817"/>
      <c r="H766" s="817"/>
      <c r="I766" s="817"/>
      <c r="J766" s="817"/>
      <c r="K766" s="817"/>
      <c r="L766" s="817"/>
      <c r="M766" s="818"/>
      <c r="N766" s="819" t="s">
        <v>213</v>
      </c>
      <c r="O766" s="284" t="s">
        <v>423</v>
      </c>
      <c r="P766" s="816" t="s">
        <v>212</v>
      </c>
      <c r="Q766" s="817"/>
      <c r="R766" s="817"/>
      <c r="S766" s="817"/>
      <c r="T766" s="817"/>
      <c r="U766" s="817"/>
      <c r="V766" s="817"/>
      <c r="W766" s="817"/>
      <c r="X766" s="818"/>
      <c r="Y766" s="809" t="s">
        <v>243</v>
      </c>
      <c r="Z766" s="810"/>
      <c r="AA766" s="810"/>
      <c r="AB766" s="810"/>
      <c r="AC766" s="810"/>
      <c r="AD766" s="810"/>
      <c r="AE766" s="810"/>
      <c r="AF766" s="810"/>
      <c r="AG766" s="810"/>
      <c r="AH766" s="810"/>
      <c r="AI766" s="810"/>
      <c r="AJ766" s="810"/>
      <c r="AK766" s="810"/>
      <c r="AL766" s="810"/>
      <c r="AM766" s="811"/>
    </row>
    <row r="767" spans="1:40" ht="65.25" customHeight="1">
      <c r="B767" s="813"/>
      <c r="C767" s="815"/>
      <c r="D767" s="285">
        <v>2019</v>
      </c>
      <c r="E767" s="285">
        <v>2020</v>
      </c>
      <c r="F767" s="285">
        <v>2021</v>
      </c>
      <c r="G767" s="285">
        <v>2022</v>
      </c>
      <c r="H767" s="285">
        <v>2023</v>
      </c>
      <c r="I767" s="285">
        <v>2024</v>
      </c>
      <c r="J767" s="285">
        <v>2025</v>
      </c>
      <c r="K767" s="285">
        <v>2026</v>
      </c>
      <c r="L767" s="285">
        <v>2027</v>
      </c>
      <c r="M767" s="285">
        <v>2028</v>
      </c>
      <c r="N767" s="820"/>
      <c r="O767" s="285">
        <v>2019</v>
      </c>
      <c r="P767" s="285">
        <v>2020</v>
      </c>
      <c r="Q767" s="285">
        <v>2021</v>
      </c>
      <c r="R767" s="285">
        <v>2022</v>
      </c>
      <c r="S767" s="285">
        <v>2023</v>
      </c>
      <c r="T767" s="285">
        <v>2024</v>
      </c>
      <c r="U767" s="285">
        <v>2025</v>
      </c>
      <c r="V767" s="285">
        <v>2026</v>
      </c>
      <c r="W767" s="285">
        <v>2027</v>
      </c>
      <c r="X767" s="285">
        <v>2028</v>
      </c>
      <c r="Y767" s="285" t="str">
        <f>'1.  LRAMVA Summary'!D52</f>
        <v>Residential</v>
      </c>
      <c r="Z767" s="285" t="str">
        <f>'1.  LRAMVA Summary'!E52</f>
        <v>GS&lt;50 kW</v>
      </c>
      <c r="AA767" s="285" t="str">
        <f>'1.  LRAMVA Summary'!F52</f>
        <v>GS 50 to 999 kW</v>
      </c>
      <c r="AB767" s="285" t="str">
        <f>'1.  LRAMVA Summary'!G52</f>
        <v>GS&gt;1000 kW</v>
      </c>
      <c r="AC767" s="285" t="str">
        <f>'1.  LRAMVA Summary'!H52</f>
        <v/>
      </c>
      <c r="AD767" s="285" t="str">
        <f>'1.  LRAMVA Summary'!I52</f>
        <v/>
      </c>
      <c r="AE767" s="285" t="str">
        <f>'1.  LRAMVA Summary'!J52</f>
        <v/>
      </c>
      <c r="AF767" s="285" t="str">
        <f>'1.  LRAMVA Summary'!K52</f>
        <v/>
      </c>
      <c r="AG767" s="285" t="str">
        <f>'1.  LRAMVA Summary'!L52</f>
        <v/>
      </c>
      <c r="AH767" s="285" t="str">
        <f>'1.  LRAMVA Summary'!M52</f>
        <v/>
      </c>
      <c r="AI767" s="285" t="str">
        <f>'1.  LRAMVA Summary'!N52</f>
        <v/>
      </c>
      <c r="AJ767" s="285" t="str">
        <f>'1.  LRAMVA Summary'!O52</f>
        <v/>
      </c>
      <c r="AK767" s="285" t="str">
        <f>'1.  LRAMVA Summary'!P52</f>
        <v/>
      </c>
      <c r="AL767" s="285" t="str">
        <f>'1.  LRAMVA Summary'!Q52</f>
        <v/>
      </c>
      <c r="AM767" s="287" t="str">
        <f>'1.  LRAMVA Summary'!R52</f>
        <v>Total</v>
      </c>
    </row>
    <row r="768" spans="1:40" ht="15.75" customHeight="1">
      <c r="A768" s="529"/>
      <c r="B768" s="515" t="s">
        <v>504</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Summary'!D53</f>
        <v>kWh</v>
      </c>
      <c r="Z768" s="291" t="str">
        <f>'1.  LRAMVA Summary'!E53</f>
        <v>kWh</v>
      </c>
      <c r="AA768" s="291" t="str">
        <f>'1.  LRAMVA Summary'!F53</f>
        <v>kW</v>
      </c>
      <c r="AB768" s="291" t="str">
        <f>'1.  LRAMVA Summary'!G53</f>
        <v>kW</v>
      </c>
      <c r="AC768" s="291">
        <f>'1.  LRAMVA Summary'!H53</f>
        <v>0</v>
      </c>
      <c r="AD768" s="291">
        <f>'1.  LRAMVA Summary'!I53</f>
        <v>0</v>
      </c>
      <c r="AE768" s="291">
        <f>'1.  LRAMVA Summary'!J53</f>
        <v>0</v>
      </c>
      <c r="AF768" s="291">
        <f>'1.  LRAMVA Summary'!K53</f>
        <v>0</v>
      </c>
      <c r="AG768" s="291">
        <f>'1.  LRAMVA Summary'!L53</f>
        <v>0</v>
      </c>
      <c r="AH768" s="291">
        <f>'1.  LRAMVA Summary'!M53</f>
        <v>0</v>
      </c>
      <c r="AI768" s="291">
        <f>'1.  LRAMVA Summary'!N53</f>
        <v>0</v>
      </c>
      <c r="AJ768" s="291">
        <f>'1.  LRAMVA Summary'!O53</f>
        <v>0</v>
      </c>
      <c r="AK768" s="291">
        <f>'1.  LRAMVA Summary'!P53</f>
        <v>0</v>
      </c>
      <c r="AL768" s="291">
        <f>'1.  LRAMVA Summary'!Q53</f>
        <v>0</v>
      </c>
      <c r="AM768" s="292"/>
    </row>
    <row r="769" spans="1:39" ht="15.75" outlineLevel="1">
      <c r="A769" s="529"/>
      <c r="B769" s="501" t="s">
        <v>497</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outlineLevel="1">
      <c r="A770" s="529">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outlineLevel="1">
      <c r="A771" s="529"/>
      <c r="B771" s="294" t="s">
        <v>342</v>
      </c>
      <c r="C771" s="291" t="s">
        <v>163</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2212">Z770</f>
        <v>0</v>
      </c>
      <c r="AA771" s="411">
        <f t="shared" ref="AA771" si="2213">AA770</f>
        <v>0</v>
      </c>
      <c r="AB771" s="411">
        <f t="shared" ref="AB771" si="2214">AB770</f>
        <v>0</v>
      </c>
      <c r="AC771" s="411">
        <f t="shared" ref="AC771" si="2215">AC770</f>
        <v>0</v>
      </c>
      <c r="AD771" s="411">
        <f t="shared" ref="AD771" si="2216">AD770</f>
        <v>0</v>
      </c>
      <c r="AE771" s="411">
        <f t="shared" ref="AE771" si="2217">AE770</f>
        <v>0</v>
      </c>
      <c r="AF771" s="411">
        <f t="shared" ref="AF771" si="2218">AF770</f>
        <v>0</v>
      </c>
      <c r="AG771" s="411">
        <f t="shared" ref="AG771" si="2219">AG770</f>
        <v>0</v>
      </c>
      <c r="AH771" s="411">
        <f t="shared" ref="AH771" si="2220">AH770</f>
        <v>0</v>
      </c>
      <c r="AI771" s="411">
        <f t="shared" ref="AI771" si="2221">AI770</f>
        <v>0</v>
      </c>
      <c r="AJ771" s="411">
        <f t="shared" ref="AJ771" si="2222">AJ770</f>
        <v>0</v>
      </c>
      <c r="AK771" s="411">
        <f t="shared" ref="AK771" si="2223">AK770</f>
        <v>0</v>
      </c>
      <c r="AL771" s="411">
        <f t="shared" ref="AL771" si="2224">AL770</f>
        <v>0</v>
      </c>
      <c r="AM771" s="297"/>
    </row>
    <row r="772" spans="1:39" ht="15.75" outlineLevel="1">
      <c r="A772" s="529"/>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outlineLevel="1">
      <c r="A773" s="529">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outlineLevel="1">
      <c r="A774" s="529"/>
      <c r="B774" s="294" t="s">
        <v>342</v>
      </c>
      <c r="C774" s="291" t="s">
        <v>163</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2225">Z773</f>
        <v>0</v>
      </c>
      <c r="AA774" s="411">
        <f t="shared" ref="AA774" si="2226">AA773</f>
        <v>0</v>
      </c>
      <c r="AB774" s="411">
        <f t="shared" ref="AB774" si="2227">AB773</f>
        <v>0</v>
      </c>
      <c r="AC774" s="411">
        <f t="shared" ref="AC774" si="2228">AC773</f>
        <v>0</v>
      </c>
      <c r="AD774" s="411">
        <f t="shared" ref="AD774" si="2229">AD773</f>
        <v>0</v>
      </c>
      <c r="AE774" s="411">
        <f t="shared" ref="AE774" si="2230">AE773</f>
        <v>0</v>
      </c>
      <c r="AF774" s="411">
        <f t="shared" ref="AF774" si="2231">AF773</f>
        <v>0</v>
      </c>
      <c r="AG774" s="411">
        <f t="shared" ref="AG774" si="2232">AG773</f>
        <v>0</v>
      </c>
      <c r="AH774" s="411">
        <f t="shared" ref="AH774" si="2233">AH773</f>
        <v>0</v>
      </c>
      <c r="AI774" s="411">
        <f t="shared" ref="AI774" si="2234">AI773</f>
        <v>0</v>
      </c>
      <c r="AJ774" s="411">
        <f t="shared" ref="AJ774" si="2235">AJ773</f>
        <v>0</v>
      </c>
      <c r="AK774" s="411">
        <f t="shared" ref="AK774" si="2236">AK773</f>
        <v>0</v>
      </c>
      <c r="AL774" s="411">
        <f t="shared" ref="AL774" si="2237">AL773</f>
        <v>0</v>
      </c>
      <c r="AM774" s="297"/>
    </row>
    <row r="775" spans="1:39" ht="15.75" outlineLevel="1">
      <c r="A775" s="529"/>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outlineLevel="1">
      <c r="A776" s="529">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outlineLevel="1">
      <c r="A777" s="529"/>
      <c r="B777" s="294" t="s">
        <v>342</v>
      </c>
      <c r="C777" s="291" t="s">
        <v>163</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2238">Z776</f>
        <v>0</v>
      </c>
      <c r="AA777" s="411">
        <f t="shared" ref="AA777" si="2239">AA776</f>
        <v>0</v>
      </c>
      <c r="AB777" s="411">
        <f t="shared" ref="AB777" si="2240">AB776</f>
        <v>0</v>
      </c>
      <c r="AC777" s="411">
        <f t="shared" ref="AC777" si="2241">AC776</f>
        <v>0</v>
      </c>
      <c r="AD777" s="411">
        <f t="shared" ref="AD777" si="2242">AD776</f>
        <v>0</v>
      </c>
      <c r="AE777" s="411">
        <f t="shared" ref="AE777" si="2243">AE776</f>
        <v>0</v>
      </c>
      <c r="AF777" s="411">
        <f t="shared" ref="AF777" si="2244">AF776</f>
        <v>0</v>
      </c>
      <c r="AG777" s="411">
        <f t="shared" ref="AG777" si="2245">AG776</f>
        <v>0</v>
      </c>
      <c r="AH777" s="411">
        <f t="shared" ref="AH777" si="2246">AH776</f>
        <v>0</v>
      </c>
      <c r="AI777" s="411">
        <f t="shared" ref="AI777" si="2247">AI776</f>
        <v>0</v>
      </c>
      <c r="AJ777" s="411">
        <f t="shared" ref="AJ777" si="2248">AJ776</f>
        <v>0</v>
      </c>
      <c r="AK777" s="411">
        <f t="shared" ref="AK777" si="2249">AK776</f>
        <v>0</v>
      </c>
      <c r="AL777" s="411">
        <f t="shared" ref="AL777" si="2250">AL776</f>
        <v>0</v>
      </c>
      <c r="AM777" s="297"/>
    </row>
    <row r="778" spans="1:39" outlineLevel="1">
      <c r="A778" s="529"/>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outlineLevel="1">
      <c r="A779" s="529">
        <v>4</v>
      </c>
      <c r="B779" s="517" t="s">
        <v>666</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outlineLevel="1">
      <c r="A780" s="529"/>
      <c r="B780" s="294" t="s">
        <v>342</v>
      </c>
      <c r="C780" s="291" t="s">
        <v>163</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2251">Z779</f>
        <v>0</v>
      </c>
      <c r="AA780" s="411">
        <f t="shared" ref="AA780" si="2252">AA779</f>
        <v>0</v>
      </c>
      <c r="AB780" s="411">
        <f t="shared" ref="AB780" si="2253">AB779</f>
        <v>0</v>
      </c>
      <c r="AC780" s="411">
        <f t="shared" ref="AC780" si="2254">AC779</f>
        <v>0</v>
      </c>
      <c r="AD780" s="411">
        <f t="shared" ref="AD780" si="2255">AD779</f>
        <v>0</v>
      </c>
      <c r="AE780" s="411">
        <f t="shared" ref="AE780" si="2256">AE779</f>
        <v>0</v>
      </c>
      <c r="AF780" s="411">
        <f t="shared" ref="AF780" si="2257">AF779</f>
        <v>0</v>
      </c>
      <c r="AG780" s="411">
        <f t="shared" ref="AG780" si="2258">AG779</f>
        <v>0</v>
      </c>
      <c r="AH780" s="411">
        <f t="shared" ref="AH780" si="2259">AH779</f>
        <v>0</v>
      </c>
      <c r="AI780" s="411">
        <f t="shared" ref="AI780" si="2260">AI779</f>
        <v>0</v>
      </c>
      <c r="AJ780" s="411">
        <f t="shared" ref="AJ780" si="2261">AJ779</f>
        <v>0</v>
      </c>
      <c r="AK780" s="411">
        <f t="shared" ref="AK780" si="2262">AK779</f>
        <v>0</v>
      </c>
      <c r="AL780" s="411">
        <f t="shared" ref="AL780" si="2263">AL779</f>
        <v>0</v>
      </c>
      <c r="AM780" s="297"/>
    </row>
    <row r="781" spans="1:39" outlineLevel="1">
      <c r="A781" s="529"/>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customHeight="1" outlineLevel="1">
      <c r="A782" s="529">
        <v>5</v>
      </c>
      <c r="B782" s="428" t="s">
        <v>98</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customHeight="1" outlineLevel="1">
      <c r="A783" s="529"/>
      <c r="B783" s="294" t="s">
        <v>342</v>
      </c>
      <c r="C783" s="291" t="s">
        <v>163</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2264">Z782</f>
        <v>0</v>
      </c>
      <c r="AA783" s="411">
        <f t="shared" ref="AA783" si="2265">AA782</f>
        <v>0</v>
      </c>
      <c r="AB783" s="411">
        <f t="shared" ref="AB783" si="2266">AB782</f>
        <v>0</v>
      </c>
      <c r="AC783" s="411">
        <f t="shared" ref="AC783" si="2267">AC782</f>
        <v>0</v>
      </c>
      <c r="AD783" s="411">
        <f t="shared" ref="AD783" si="2268">AD782</f>
        <v>0</v>
      </c>
      <c r="AE783" s="411">
        <f t="shared" ref="AE783" si="2269">AE782</f>
        <v>0</v>
      </c>
      <c r="AF783" s="411">
        <f t="shared" ref="AF783" si="2270">AF782</f>
        <v>0</v>
      </c>
      <c r="AG783" s="411">
        <f t="shared" ref="AG783" si="2271">AG782</f>
        <v>0</v>
      </c>
      <c r="AH783" s="411">
        <f t="shared" ref="AH783" si="2272">AH782</f>
        <v>0</v>
      </c>
      <c r="AI783" s="411">
        <f t="shared" ref="AI783" si="2273">AI782</f>
        <v>0</v>
      </c>
      <c r="AJ783" s="411">
        <f t="shared" ref="AJ783" si="2274">AJ782</f>
        <v>0</v>
      </c>
      <c r="AK783" s="411">
        <f t="shared" ref="AK783" si="2275">AK782</f>
        <v>0</v>
      </c>
      <c r="AL783" s="411">
        <f t="shared" ref="AL783" si="2276">AL782</f>
        <v>0</v>
      </c>
      <c r="AM783" s="297"/>
    </row>
    <row r="784" spans="1:39" outlineLevel="1">
      <c r="A784" s="529"/>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75" outlineLevel="1">
      <c r="A785" s="529"/>
      <c r="B785" s="319" t="s">
        <v>498</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outlineLevel="1">
      <c r="A786" s="529">
        <v>6</v>
      </c>
      <c r="B786" s="428" t="s">
        <v>99</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outlineLevel="1">
      <c r="A787" s="529"/>
      <c r="B787" s="294" t="s">
        <v>342</v>
      </c>
      <c r="C787" s="291" t="s">
        <v>163</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2277">Z786</f>
        <v>0</v>
      </c>
      <c r="AA787" s="411">
        <f t="shared" ref="AA787" si="2278">AA786</f>
        <v>0</v>
      </c>
      <c r="AB787" s="411">
        <f t="shared" ref="AB787" si="2279">AB786</f>
        <v>0</v>
      </c>
      <c r="AC787" s="411">
        <f t="shared" ref="AC787" si="2280">AC786</f>
        <v>0</v>
      </c>
      <c r="AD787" s="411">
        <f t="shared" ref="AD787" si="2281">AD786</f>
        <v>0</v>
      </c>
      <c r="AE787" s="411">
        <f t="shared" ref="AE787" si="2282">AE786</f>
        <v>0</v>
      </c>
      <c r="AF787" s="411">
        <f t="shared" ref="AF787" si="2283">AF786</f>
        <v>0</v>
      </c>
      <c r="AG787" s="411">
        <f t="shared" ref="AG787" si="2284">AG786</f>
        <v>0</v>
      </c>
      <c r="AH787" s="411">
        <f t="shared" ref="AH787" si="2285">AH786</f>
        <v>0</v>
      </c>
      <c r="AI787" s="411">
        <f t="shared" ref="AI787" si="2286">AI786</f>
        <v>0</v>
      </c>
      <c r="AJ787" s="411">
        <f t="shared" ref="AJ787" si="2287">AJ786</f>
        <v>0</v>
      </c>
      <c r="AK787" s="411">
        <f t="shared" ref="AK787" si="2288">AK786</f>
        <v>0</v>
      </c>
      <c r="AL787" s="411">
        <f t="shared" ref="AL787" si="2289">AL786</f>
        <v>0</v>
      </c>
      <c r="AM787" s="311"/>
    </row>
    <row r="788" spans="1:39" outlineLevel="1">
      <c r="A788" s="529"/>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outlineLevel="1">
      <c r="A789" s="529">
        <v>7</v>
      </c>
      <c r="B789" s="428" t="s">
        <v>100</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outlineLevel="1">
      <c r="A790" s="529"/>
      <c r="B790" s="294" t="s">
        <v>342</v>
      </c>
      <c r="C790" s="291" t="s">
        <v>163</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2290">Z789</f>
        <v>0</v>
      </c>
      <c r="AA790" s="411">
        <f t="shared" ref="AA790" si="2291">AA789</f>
        <v>0</v>
      </c>
      <c r="AB790" s="411">
        <f t="shared" ref="AB790" si="2292">AB789</f>
        <v>0</v>
      </c>
      <c r="AC790" s="411">
        <f t="shared" ref="AC790" si="2293">AC789</f>
        <v>0</v>
      </c>
      <c r="AD790" s="411">
        <f t="shared" ref="AD790" si="2294">AD789</f>
        <v>0</v>
      </c>
      <c r="AE790" s="411">
        <f t="shared" ref="AE790" si="2295">AE789</f>
        <v>0</v>
      </c>
      <c r="AF790" s="411">
        <f t="shared" ref="AF790" si="2296">AF789</f>
        <v>0</v>
      </c>
      <c r="AG790" s="411">
        <f t="shared" ref="AG790" si="2297">AG789</f>
        <v>0</v>
      </c>
      <c r="AH790" s="411">
        <f t="shared" ref="AH790" si="2298">AH789</f>
        <v>0</v>
      </c>
      <c r="AI790" s="411">
        <f t="shared" ref="AI790" si="2299">AI789</f>
        <v>0</v>
      </c>
      <c r="AJ790" s="411">
        <f t="shared" ref="AJ790" si="2300">AJ789</f>
        <v>0</v>
      </c>
      <c r="AK790" s="411">
        <f t="shared" ref="AK790" si="2301">AK789</f>
        <v>0</v>
      </c>
      <c r="AL790" s="411">
        <f t="shared" ref="AL790" si="2302">AL789</f>
        <v>0</v>
      </c>
      <c r="AM790" s="311"/>
    </row>
    <row r="791" spans="1:39" outlineLevel="1">
      <c r="A791" s="529"/>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outlineLevel="1">
      <c r="A792" s="529">
        <v>8</v>
      </c>
      <c r="B792" s="428" t="s">
        <v>101</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outlineLevel="1">
      <c r="A793" s="529"/>
      <c r="B793" s="294" t="s">
        <v>342</v>
      </c>
      <c r="C793" s="291" t="s">
        <v>163</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2303">Z792</f>
        <v>0</v>
      </c>
      <c r="AA793" s="411">
        <f t="shared" ref="AA793" si="2304">AA792</f>
        <v>0</v>
      </c>
      <c r="AB793" s="411">
        <f t="shared" ref="AB793" si="2305">AB792</f>
        <v>0</v>
      </c>
      <c r="AC793" s="411">
        <f t="shared" ref="AC793" si="2306">AC792</f>
        <v>0</v>
      </c>
      <c r="AD793" s="411">
        <f t="shared" ref="AD793" si="2307">AD792</f>
        <v>0</v>
      </c>
      <c r="AE793" s="411">
        <f t="shared" ref="AE793" si="2308">AE792</f>
        <v>0</v>
      </c>
      <c r="AF793" s="411">
        <f t="shared" ref="AF793" si="2309">AF792</f>
        <v>0</v>
      </c>
      <c r="AG793" s="411">
        <f t="shared" ref="AG793" si="2310">AG792</f>
        <v>0</v>
      </c>
      <c r="AH793" s="411">
        <f t="shared" ref="AH793" si="2311">AH792</f>
        <v>0</v>
      </c>
      <c r="AI793" s="411">
        <f t="shared" ref="AI793" si="2312">AI792</f>
        <v>0</v>
      </c>
      <c r="AJ793" s="411">
        <f t="shared" ref="AJ793" si="2313">AJ792</f>
        <v>0</v>
      </c>
      <c r="AK793" s="411">
        <f t="shared" ref="AK793" si="2314">AK792</f>
        <v>0</v>
      </c>
      <c r="AL793" s="411">
        <f t="shared" ref="AL793" si="2315">AL792</f>
        <v>0</v>
      </c>
      <c r="AM793" s="311"/>
    </row>
    <row r="794" spans="1:39" outlineLevel="1">
      <c r="A794" s="529"/>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outlineLevel="1">
      <c r="A795" s="529">
        <v>9</v>
      </c>
      <c r="B795" s="428" t="s">
        <v>102</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outlineLevel="1">
      <c r="A796" s="529"/>
      <c r="B796" s="294" t="s">
        <v>342</v>
      </c>
      <c r="C796" s="291" t="s">
        <v>163</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2316">Z795</f>
        <v>0</v>
      </c>
      <c r="AA796" s="411">
        <f t="shared" ref="AA796" si="2317">AA795</f>
        <v>0</v>
      </c>
      <c r="AB796" s="411">
        <f t="shared" ref="AB796" si="2318">AB795</f>
        <v>0</v>
      </c>
      <c r="AC796" s="411">
        <f t="shared" ref="AC796" si="2319">AC795</f>
        <v>0</v>
      </c>
      <c r="AD796" s="411">
        <f t="shared" ref="AD796" si="2320">AD795</f>
        <v>0</v>
      </c>
      <c r="AE796" s="411">
        <f t="shared" ref="AE796" si="2321">AE795</f>
        <v>0</v>
      </c>
      <c r="AF796" s="411">
        <f t="shared" ref="AF796" si="2322">AF795</f>
        <v>0</v>
      </c>
      <c r="AG796" s="411">
        <f t="shared" ref="AG796" si="2323">AG795</f>
        <v>0</v>
      </c>
      <c r="AH796" s="411">
        <f t="shared" ref="AH796" si="2324">AH795</f>
        <v>0</v>
      </c>
      <c r="AI796" s="411">
        <f t="shared" ref="AI796" si="2325">AI795</f>
        <v>0</v>
      </c>
      <c r="AJ796" s="411">
        <f t="shared" ref="AJ796" si="2326">AJ795</f>
        <v>0</v>
      </c>
      <c r="AK796" s="411">
        <f t="shared" ref="AK796" si="2327">AK795</f>
        <v>0</v>
      </c>
      <c r="AL796" s="411">
        <f t="shared" ref="AL796" si="2328">AL795</f>
        <v>0</v>
      </c>
      <c r="AM796" s="311"/>
    </row>
    <row r="797" spans="1:39" outlineLevel="1">
      <c r="A797" s="529"/>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outlineLevel="1">
      <c r="A798" s="529">
        <v>10</v>
      </c>
      <c r="B798" s="428" t="s">
        <v>103</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outlineLevel="1">
      <c r="A799" s="529"/>
      <c r="B799" s="294" t="s">
        <v>342</v>
      </c>
      <c r="C799" s="291" t="s">
        <v>163</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2329">Z798</f>
        <v>0</v>
      </c>
      <c r="AA799" s="411">
        <f t="shared" ref="AA799" si="2330">AA798</f>
        <v>0</v>
      </c>
      <c r="AB799" s="411">
        <f t="shared" ref="AB799" si="2331">AB798</f>
        <v>0</v>
      </c>
      <c r="AC799" s="411">
        <f t="shared" ref="AC799" si="2332">AC798</f>
        <v>0</v>
      </c>
      <c r="AD799" s="411">
        <f t="shared" ref="AD799" si="2333">AD798</f>
        <v>0</v>
      </c>
      <c r="AE799" s="411">
        <f t="shared" ref="AE799" si="2334">AE798</f>
        <v>0</v>
      </c>
      <c r="AF799" s="411">
        <f t="shared" ref="AF799" si="2335">AF798</f>
        <v>0</v>
      </c>
      <c r="AG799" s="411">
        <f t="shared" ref="AG799" si="2336">AG798</f>
        <v>0</v>
      </c>
      <c r="AH799" s="411">
        <f t="shared" ref="AH799" si="2337">AH798</f>
        <v>0</v>
      </c>
      <c r="AI799" s="411">
        <f t="shared" ref="AI799" si="2338">AI798</f>
        <v>0</v>
      </c>
      <c r="AJ799" s="411">
        <f t="shared" ref="AJ799" si="2339">AJ798</f>
        <v>0</v>
      </c>
      <c r="AK799" s="411">
        <f t="shared" ref="AK799" si="2340">AK798</f>
        <v>0</v>
      </c>
      <c r="AL799" s="411">
        <f t="shared" ref="AL799" si="2341">AL798</f>
        <v>0</v>
      </c>
      <c r="AM799" s="311"/>
    </row>
    <row r="800" spans="1:39" outlineLevel="1">
      <c r="A800" s="529"/>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75" outlineLevel="1">
      <c r="A801" s="529"/>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outlineLevel="1">
      <c r="A802" s="529">
        <v>11</v>
      </c>
      <c r="B802" s="428" t="s">
        <v>104</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outlineLevel="1">
      <c r="A803" s="529"/>
      <c r="B803" s="294" t="s">
        <v>342</v>
      </c>
      <c r="C803" s="291" t="s">
        <v>163</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2342">Z802</f>
        <v>0</v>
      </c>
      <c r="AA803" s="411">
        <f t="shared" ref="AA803" si="2343">AA802</f>
        <v>0</v>
      </c>
      <c r="AB803" s="411">
        <f t="shared" ref="AB803" si="2344">AB802</f>
        <v>0</v>
      </c>
      <c r="AC803" s="411">
        <f t="shared" ref="AC803" si="2345">AC802</f>
        <v>0</v>
      </c>
      <c r="AD803" s="411">
        <f t="shared" ref="AD803" si="2346">AD802</f>
        <v>0</v>
      </c>
      <c r="AE803" s="411">
        <f t="shared" ref="AE803" si="2347">AE802</f>
        <v>0</v>
      </c>
      <c r="AF803" s="411">
        <f t="shared" ref="AF803" si="2348">AF802</f>
        <v>0</v>
      </c>
      <c r="AG803" s="411">
        <f t="shared" ref="AG803" si="2349">AG802</f>
        <v>0</v>
      </c>
      <c r="AH803" s="411">
        <f t="shared" ref="AH803" si="2350">AH802</f>
        <v>0</v>
      </c>
      <c r="AI803" s="411">
        <f t="shared" ref="AI803" si="2351">AI802</f>
        <v>0</v>
      </c>
      <c r="AJ803" s="411">
        <f t="shared" ref="AJ803" si="2352">AJ802</f>
        <v>0</v>
      </c>
      <c r="AK803" s="411">
        <f t="shared" ref="AK803" si="2353">AK802</f>
        <v>0</v>
      </c>
      <c r="AL803" s="411">
        <f t="shared" ref="AL803" si="2354">AL802</f>
        <v>0</v>
      </c>
      <c r="AM803" s="297"/>
    </row>
    <row r="804" spans="1:39" outlineLevel="1">
      <c r="A804" s="529"/>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45" outlineLevel="1">
      <c r="A805" s="529">
        <v>12</v>
      </c>
      <c r="B805" s="428" t="s">
        <v>105</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outlineLevel="1">
      <c r="A806" s="529"/>
      <c r="B806" s="294" t="s">
        <v>342</v>
      </c>
      <c r="C806" s="291" t="s">
        <v>163</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2355">Z805</f>
        <v>0</v>
      </c>
      <c r="AA806" s="411">
        <f t="shared" ref="AA806" si="2356">AA805</f>
        <v>0</v>
      </c>
      <c r="AB806" s="411">
        <f t="shared" ref="AB806" si="2357">AB805</f>
        <v>0</v>
      </c>
      <c r="AC806" s="411">
        <f t="shared" ref="AC806" si="2358">AC805</f>
        <v>0</v>
      </c>
      <c r="AD806" s="411">
        <f t="shared" ref="AD806" si="2359">AD805</f>
        <v>0</v>
      </c>
      <c r="AE806" s="411">
        <f t="shared" ref="AE806" si="2360">AE805</f>
        <v>0</v>
      </c>
      <c r="AF806" s="411">
        <f t="shared" ref="AF806" si="2361">AF805</f>
        <v>0</v>
      </c>
      <c r="AG806" s="411">
        <f t="shared" ref="AG806" si="2362">AG805</f>
        <v>0</v>
      </c>
      <c r="AH806" s="411">
        <f t="shared" ref="AH806" si="2363">AH805</f>
        <v>0</v>
      </c>
      <c r="AI806" s="411">
        <f t="shared" ref="AI806" si="2364">AI805</f>
        <v>0</v>
      </c>
      <c r="AJ806" s="411">
        <f t="shared" ref="AJ806" si="2365">AJ805</f>
        <v>0</v>
      </c>
      <c r="AK806" s="411">
        <f t="shared" ref="AK806" si="2366">AK805</f>
        <v>0</v>
      </c>
      <c r="AL806" s="411">
        <f t="shared" ref="AL806" si="2367">AL805</f>
        <v>0</v>
      </c>
      <c r="AM806" s="297"/>
    </row>
    <row r="807" spans="1:39" outlineLevel="1">
      <c r="A807" s="529"/>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outlineLevel="1">
      <c r="A808" s="529">
        <v>13</v>
      </c>
      <c r="B808" s="428" t="s">
        <v>106</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outlineLevel="1">
      <c r="A809" s="529"/>
      <c r="B809" s="294" t="s">
        <v>342</v>
      </c>
      <c r="C809" s="291" t="s">
        <v>163</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2368">Z808</f>
        <v>0</v>
      </c>
      <c r="AA809" s="411">
        <f t="shared" ref="AA809" si="2369">AA808</f>
        <v>0</v>
      </c>
      <c r="AB809" s="411">
        <f t="shared" ref="AB809" si="2370">AB808</f>
        <v>0</v>
      </c>
      <c r="AC809" s="411">
        <f t="shared" ref="AC809" si="2371">AC808</f>
        <v>0</v>
      </c>
      <c r="AD809" s="411">
        <f t="shared" ref="AD809" si="2372">AD808</f>
        <v>0</v>
      </c>
      <c r="AE809" s="411">
        <f t="shared" ref="AE809" si="2373">AE808</f>
        <v>0</v>
      </c>
      <c r="AF809" s="411">
        <f t="shared" ref="AF809" si="2374">AF808</f>
        <v>0</v>
      </c>
      <c r="AG809" s="411">
        <f t="shared" ref="AG809" si="2375">AG808</f>
        <v>0</v>
      </c>
      <c r="AH809" s="411">
        <f t="shared" ref="AH809" si="2376">AH808</f>
        <v>0</v>
      </c>
      <c r="AI809" s="411">
        <f t="shared" ref="AI809" si="2377">AI808</f>
        <v>0</v>
      </c>
      <c r="AJ809" s="411">
        <f t="shared" ref="AJ809" si="2378">AJ808</f>
        <v>0</v>
      </c>
      <c r="AK809" s="411">
        <f t="shared" ref="AK809" si="2379">AK808</f>
        <v>0</v>
      </c>
      <c r="AL809" s="411">
        <f t="shared" ref="AL809" si="2380">AL808</f>
        <v>0</v>
      </c>
      <c r="AM809" s="306"/>
    </row>
    <row r="810" spans="1:39" outlineLevel="1">
      <c r="A810" s="529"/>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75" outlineLevel="1">
      <c r="A811" s="529"/>
      <c r="B811" s="288" t="s">
        <v>107</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outlineLevel="1">
      <c r="A812" s="529">
        <v>14</v>
      </c>
      <c r="B812" s="315" t="s">
        <v>108</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outlineLevel="1">
      <c r="A813" s="529"/>
      <c r="B813" s="294" t="s">
        <v>342</v>
      </c>
      <c r="C813" s="291" t="s">
        <v>163</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2381">Z812</f>
        <v>0</v>
      </c>
      <c r="AA813" s="411">
        <f t="shared" ref="AA813" si="2382">AA812</f>
        <v>0</v>
      </c>
      <c r="AB813" s="411">
        <f t="shared" ref="AB813" si="2383">AB812</f>
        <v>0</v>
      </c>
      <c r="AC813" s="411">
        <f t="shared" ref="AC813" si="2384">AC812</f>
        <v>0</v>
      </c>
      <c r="AD813" s="411">
        <f t="shared" ref="AD813" si="2385">AD812</f>
        <v>0</v>
      </c>
      <c r="AE813" s="411">
        <f t="shared" ref="AE813" si="2386">AE812</f>
        <v>0</v>
      </c>
      <c r="AF813" s="411">
        <f t="shared" ref="AF813" si="2387">AF812</f>
        <v>0</v>
      </c>
      <c r="AG813" s="411">
        <f t="shared" ref="AG813" si="2388">AG812</f>
        <v>0</v>
      </c>
      <c r="AH813" s="411">
        <f t="shared" ref="AH813" si="2389">AH812</f>
        <v>0</v>
      </c>
      <c r="AI813" s="411">
        <f t="shared" ref="AI813" si="2390">AI812</f>
        <v>0</v>
      </c>
      <c r="AJ813" s="411">
        <f t="shared" ref="AJ813" si="2391">AJ812</f>
        <v>0</v>
      </c>
      <c r="AK813" s="411">
        <f t="shared" ref="AK813" si="2392">AK812</f>
        <v>0</v>
      </c>
      <c r="AL813" s="411">
        <f t="shared" ref="AL813" si="2393">AL812</f>
        <v>0</v>
      </c>
      <c r="AM813" s="297"/>
    </row>
    <row r="814" spans="1:39" outlineLevel="1">
      <c r="A814" s="529"/>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75" outlineLevel="1">
      <c r="A815" s="529"/>
      <c r="B815" s="288" t="s">
        <v>490</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4"/>
    </row>
    <row r="816" spans="1:39" outlineLevel="1">
      <c r="A816" s="529">
        <v>15</v>
      </c>
      <c r="B816" s="294" t="s">
        <v>495</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outlineLevel="1">
      <c r="A817" s="529"/>
      <c r="B817" s="294" t="s">
        <v>342</v>
      </c>
      <c r="C817" s="291" t="s">
        <v>163</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2394">Z816</f>
        <v>0</v>
      </c>
      <c r="AA817" s="411">
        <f t="shared" si="2394"/>
        <v>0</v>
      </c>
      <c r="AB817" s="411">
        <f t="shared" si="2394"/>
        <v>0</v>
      </c>
      <c r="AC817" s="411">
        <f t="shared" si="2394"/>
        <v>0</v>
      </c>
      <c r="AD817" s="411">
        <f t="shared" si="2394"/>
        <v>0</v>
      </c>
      <c r="AE817" s="411">
        <f t="shared" si="2394"/>
        <v>0</v>
      </c>
      <c r="AF817" s="411">
        <f t="shared" si="2394"/>
        <v>0</v>
      </c>
      <c r="AG817" s="411">
        <f t="shared" si="2394"/>
        <v>0</v>
      </c>
      <c r="AH817" s="411">
        <f t="shared" si="2394"/>
        <v>0</v>
      </c>
      <c r="AI817" s="411">
        <f t="shared" si="2394"/>
        <v>0</v>
      </c>
      <c r="AJ817" s="411">
        <f t="shared" si="2394"/>
        <v>0</v>
      </c>
      <c r="AK817" s="411">
        <f t="shared" si="2394"/>
        <v>0</v>
      </c>
      <c r="AL817" s="411">
        <f t="shared" si="2394"/>
        <v>0</v>
      </c>
      <c r="AM817" s="297"/>
    </row>
    <row r="818" spans="1:39" outlineLevel="1">
      <c r="A818" s="529"/>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outlineLevel="1">
      <c r="A819" s="529">
        <v>16</v>
      </c>
      <c r="B819" s="324" t="s">
        <v>491</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outlineLevel="1">
      <c r="A820" s="529"/>
      <c r="B820" s="294" t="s">
        <v>342</v>
      </c>
      <c r="C820" s="291" t="s">
        <v>163</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2395">Z819</f>
        <v>0</v>
      </c>
      <c r="AA820" s="411">
        <f t="shared" si="2395"/>
        <v>0</v>
      </c>
      <c r="AB820" s="411">
        <f t="shared" si="2395"/>
        <v>0</v>
      </c>
      <c r="AC820" s="411">
        <f t="shared" si="2395"/>
        <v>0</v>
      </c>
      <c r="AD820" s="411">
        <f t="shared" si="2395"/>
        <v>0</v>
      </c>
      <c r="AE820" s="411">
        <f t="shared" si="2395"/>
        <v>0</v>
      </c>
      <c r="AF820" s="411">
        <f t="shared" si="2395"/>
        <v>0</v>
      </c>
      <c r="AG820" s="411">
        <f t="shared" si="2395"/>
        <v>0</v>
      </c>
      <c r="AH820" s="411">
        <f t="shared" si="2395"/>
        <v>0</v>
      </c>
      <c r="AI820" s="411">
        <f t="shared" si="2395"/>
        <v>0</v>
      </c>
      <c r="AJ820" s="411">
        <f t="shared" si="2395"/>
        <v>0</v>
      </c>
      <c r="AK820" s="411">
        <f t="shared" si="2395"/>
        <v>0</v>
      </c>
      <c r="AL820" s="411">
        <f t="shared" si="2395"/>
        <v>0</v>
      </c>
      <c r="AM820" s="297"/>
    </row>
    <row r="821" spans="1:39" s="283" customFormat="1" outlineLevel="1">
      <c r="A821" s="529"/>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75" outlineLevel="1">
      <c r="A822" s="529"/>
      <c r="B822" s="516" t="s">
        <v>496</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outlineLevel="1">
      <c r="A823" s="529">
        <v>17</v>
      </c>
      <c r="B823" s="428" t="s">
        <v>112</v>
      </c>
      <c r="C823" s="291" t="s">
        <v>25</v>
      </c>
      <c r="D823" s="295"/>
      <c r="E823" s="295"/>
      <c r="F823" s="295"/>
      <c r="G823" s="295"/>
      <c r="H823" s="295"/>
      <c r="I823" s="295"/>
      <c r="J823" s="295"/>
      <c r="K823" s="295"/>
      <c r="L823" s="295"/>
      <c r="M823" s="295"/>
      <c r="N823" s="295">
        <v>12</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outlineLevel="1">
      <c r="A824" s="529"/>
      <c r="B824" s="294" t="s">
        <v>342</v>
      </c>
      <c r="C824" s="291" t="s">
        <v>163</v>
      </c>
      <c r="D824" s="295"/>
      <c r="E824" s="295"/>
      <c r="F824" s="295"/>
      <c r="G824" s="295"/>
      <c r="H824" s="295"/>
      <c r="I824" s="295"/>
      <c r="J824" s="295"/>
      <c r="K824" s="295"/>
      <c r="L824" s="295"/>
      <c r="M824" s="295"/>
      <c r="N824" s="295">
        <f>N823</f>
        <v>12</v>
      </c>
      <c r="O824" s="295"/>
      <c r="P824" s="295"/>
      <c r="Q824" s="295"/>
      <c r="R824" s="295"/>
      <c r="S824" s="295"/>
      <c r="T824" s="295"/>
      <c r="U824" s="295"/>
      <c r="V824" s="295"/>
      <c r="W824" s="295"/>
      <c r="X824" s="295"/>
      <c r="Y824" s="411">
        <f>Y823</f>
        <v>0</v>
      </c>
      <c r="Z824" s="411">
        <f t="shared" ref="Z824:AL824" si="2396">Z823</f>
        <v>0</v>
      </c>
      <c r="AA824" s="411">
        <f t="shared" si="2396"/>
        <v>0</v>
      </c>
      <c r="AB824" s="411">
        <f t="shared" si="2396"/>
        <v>0</v>
      </c>
      <c r="AC824" s="411">
        <f t="shared" si="2396"/>
        <v>0</v>
      </c>
      <c r="AD824" s="411">
        <f t="shared" si="2396"/>
        <v>0</v>
      </c>
      <c r="AE824" s="411">
        <f t="shared" si="2396"/>
        <v>0</v>
      </c>
      <c r="AF824" s="411">
        <f t="shared" si="2396"/>
        <v>0</v>
      </c>
      <c r="AG824" s="411">
        <f t="shared" si="2396"/>
        <v>0</v>
      </c>
      <c r="AH824" s="411">
        <f t="shared" si="2396"/>
        <v>0</v>
      </c>
      <c r="AI824" s="411">
        <f t="shared" si="2396"/>
        <v>0</v>
      </c>
      <c r="AJ824" s="411">
        <f t="shared" si="2396"/>
        <v>0</v>
      </c>
      <c r="AK824" s="411">
        <f t="shared" si="2396"/>
        <v>0</v>
      </c>
      <c r="AL824" s="411">
        <f t="shared" si="2396"/>
        <v>0</v>
      </c>
      <c r="AM824" s="306"/>
    </row>
    <row r="825" spans="1:39" outlineLevel="1">
      <c r="A825" s="529"/>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outlineLevel="1">
      <c r="A826" s="529">
        <v>18</v>
      </c>
      <c r="B826" s="428" t="s">
        <v>109</v>
      </c>
      <c r="C826" s="291" t="s">
        <v>25</v>
      </c>
      <c r="D826" s="295"/>
      <c r="E826" s="295"/>
      <c r="F826" s="295"/>
      <c r="G826" s="295"/>
      <c r="H826" s="295"/>
      <c r="I826" s="295"/>
      <c r="J826" s="295"/>
      <c r="K826" s="295"/>
      <c r="L826" s="295"/>
      <c r="M826" s="295"/>
      <c r="N826" s="295">
        <v>12</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outlineLevel="1">
      <c r="A827" s="529"/>
      <c r="B827" s="294" t="s">
        <v>342</v>
      </c>
      <c r="C827" s="291" t="s">
        <v>163</v>
      </c>
      <c r="D827" s="295"/>
      <c r="E827" s="295"/>
      <c r="F827" s="295"/>
      <c r="G827" s="295"/>
      <c r="H827" s="295"/>
      <c r="I827" s="295"/>
      <c r="J827" s="295"/>
      <c r="K827" s="295"/>
      <c r="L827" s="295"/>
      <c r="M827" s="295"/>
      <c r="N827" s="295">
        <f>N826</f>
        <v>12</v>
      </c>
      <c r="O827" s="295"/>
      <c r="P827" s="295"/>
      <c r="Q827" s="295"/>
      <c r="R827" s="295"/>
      <c r="S827" s="295"/>
      <c r="T827" s="295"/>
      <c r="U827" s="295"/>
      <c r="V827" s="295"/>
      <c r="W827" s="295"/>
      <c r="X827" s="295"/>
      <c r="Y827" s="411">
        <f>Y826</f>
        <v>0</v>
      </c>
      <c r="Z827" s="411">
        <f t="shared" ref="Z827:AL827" si="2397">Z826</f>
        <v>0</v>
      </c>
      <c r="AA827" s="411">
        <f t="shared" si="2397"/>
        <v>0</v>
      </c>
      <c r="AB827" s="411">
        <f t="shared" si="2397"/>
        <v>0</v>
      </c>
      <c r="AC827" s="411">
        <f t="shared" si="2397"/>
        <v>0</v>
      </c>
      <c r="AD827" s="411">
        <f t="shared" si="2397"/>
        <v>0</v>
      </c>
      <c r="AE827" s="411">
        <f t="shared" si="2397"/>
        <v>0</v>
      </c>
      <c r="AF827" s="411">
        <f t="shared" si="2397"/>
        <v>0</v>
      </c>
      <c r="AG827" s="411">
        <f t="shared" si="2397"/>
        <v>0</v>
      </c>
      <c r="AH827" s="411">
        <f t="shared" si="2397"/>
        <v>0</v>
      </c>
      <c r="AI827" s="411">
        <f t="shared" si="2397"/>
        <v>0</v>
      </c>
      <c r="AJ827" s="411">
        <f t="shared" si="2397"/>
        <v>0</v>
      </c>
      <c r="AK827" s="411">
        <f t="shared" si="2397"/>
        <v>0</v>
      </c>
      <c r="AL827" s="411">
        <f t="shared" si="2397"/>
        <v>0</v>
      </c>
      <c r="AM827" s="306"/>
    </row>
    <row r="828" spans="1:39" outlineLevel="1">
      <c r="A828" s="529"/>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outlineLevel="1">
      <c r="A829" s="529">
        <v>19</v>
      </c>
      <c r="B829" s="428" t="s">
        <v>111</v>
      </c>
      <c r="C829" s="291" t="s">
        <v>25</v>
      </c>
      <c r="D829" s="295"/>
      <c r="E829" s="295"/>
      <c r="F829" s="295"/>
      <c r="G829" s="295"/>
      <c r="H829" s="295"/>
      <c r="I829" s="295"/>
      <c r="J829" s="295"/>
      <c r="K829" s="295"/>
      <c r="L829" s="295"/>
      <c r="M829" s="295"/>
      <c r="N829" s="295">
        <v>12</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outlineLevel="1">
      <c r="A830" s="529"/>
      <c r="B830" s="294" t="s">
        <v>342</v>
      </c>
      <c r="C830" s="291" t="s">
        <v>163</v>
      </c>
      <c r="D830" s="295"/>
      <c r="E830" s="295"/>
      <c r="F830" s="295"/>
      <c r="G830" s="295"/>
      <c r="H830" s="295"/>
      <c r="I830" s="295"/>
      <c r="J830" s="295"/>
      <c r="K830" s="295"/>
      <c r="L830" s="295"/>
      <c r="M830" s="295"/>
      <c r="N830" s="295">
        <f>N829</f>
        <v>12</v>
      </c>
      <c r="O830" s="295"/>
      <c r="P830" s="295"/>
      <c r="Q830" s="295"/>
      <c r="R830" s="295"/>
      <c r="S830" s="295"/>
      <c r="T830" s="295"/>
      <c r="U830" s="295"/>
      <c r="V830" s="295"/>
      <c r="W830" s="295"/>
      <c r="X830" s="295"/>
      <c r="Y830" s="411">
        <f>Y829</f>
        <v>0</v>
      </c>
      <c r="Z830" s="411">
        <f t="shared" ref="Z830:AL830" si="2398">Z829</f>
        <v>0</v>
      </c>
      <c r="AA830" s="411">
        <f t="shared" si="2398"/>
        <v>0</v>
      </c>
      <c r="AB830" s="411">
        <f t="shared" si="2398"/>
        <v>0</v>
      </c>
      <c r="AC830" s="411">
        <f t="shared" si="2398"/>
        <v>0</v>
      </c>
      <c r="AD830" s="411">
        <f t="shared" si="2398"/>
        <v>0</v>
      </c>
      <c r="AE830" s="411">
        <f t="shared" si="2398"/>
        <v>0</v>
      </c>
      <c r="AF830" s="411">
        <f t="shared" si="2398"/>
        <v>0</v>
      </c>
      <c r="AG830" s="411">
        <f t="shared" si="2398"/>
        <v>0</v>
      </c>
      <c r="AH830" s="411">
        <f t="shared" si="2398"/>
        <v>0</v>
      </c>
      <c r="AI830" s="411">
        <f t="shared" si="2398"/>
        <v>0</v>
      </c>
      <c r="AJ830" s="411">
        <f t="shared" si="2398"/>
        <v>0</v>
      </c>
      <c r="AK830" s="411">
        <f t="shared" si="2398"/>
        <v>0</v>
      </c>
      <c r="AL830" s="411">
        <f t="shared" si="2398"/>
        <v>0</v>
      </c>
      <c r="AM830" s="297"/>
    </row>
    <row r="831" spans="1:39" outlineLevel="1">
      <c r="A831" s="529"/>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outlineLevel="1">
      <c r="A832" s="529">
        <v>20</v>
      </c>
      <c r="B832" s="428" t="s">
        <v>110</v>
      </c>
      <c r="C832" s="291" t="s">
        <v>25</v>
      </c>
      <c r="D832" s="295"/>
      <c r="E832" s="295"/>
      <c r="F832" s="295"/>
      <c r="G832" s="295"/>
      <c r="H832" s="295"/>
      <c r="I832" s="295"/>
      <c r="J832" s="295"/>
      <c r="K832" s="295"/>
      <c r="L832" s="295"/>
      <c r="M832" s="295"/>
      <c r="N832" s="295">
        <v>12</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outlineLevel="1">
      <c r="A833" s="529"/>
      <c r="B833" s="294" t="s">
        <v>342</v>
      </c>
      <c r="C833" s="291" t="s">
        <v>163</v>
      </c>
      <c r="D833" s="295"/>
      <c r="E833" s="295"/>
      <c r="F833" s="295"/>
      <c r="G833" s="295"/>
      <c r="H833" s="295"/>
      <c r="I833" s="295"/>
      <c r="J833" s="295"/>
      <c r="K833" s="295"/>
      <c r="L833" s="295"/>
      <c r="M833" s="295"/>
      <c r="N833" s="295">
        <f>N832</f>
        <v>12</v>
      </c>
      <c r="O833" s="295"/>
      <c r="P833" s="295"/>
      <c r="Q833" s="295"/>
      <c r="R833" s="295"/>
      <c r="S833" s="295"/>
      <c r="T833" s="295"/>
      <c r="U833" s="295"/>
      <c r="V833" s="295"/>
      <c r="W833" s="295"/>
      <c r="X833" s="295"/>
      <c r="Y833" s="411">
        <f>Y832</f>
        <v>0</v>
      </c>
      <c r="Z833" s="411">
        <f t="shared" ref="Z833:AL833" si="2399">Z832</f>
        <v>0</v>
      </c>
      <c r="AA833" s="411">
        <f t="shared" si="2399"/>
        <v>0</v>
      </c>
      <c r="AB833" s="411">
        <f t="shared" si="2399"/>
        <v>0</v>
      </c>
      <c r="AC833" s="411">
        <f t="shared" si="2399"/>
        <v>0</v>
      </c>
      <c r="AD833" s="411">
        <f t="shared" si="2399"/>
        <v>0</v>
      </c>
      <c r="AE833" s="411">
        <f t="shared" si="2399"/>
        <v>0</v>
      </c>
      <c r="AF833" s="411">
        <f t="shared" si="2399"/>
        <v>0</v>
      </c>
      <c r="AG833" s="411">
        <f t="shared" si="2399"/>
        <v>0</v>
      </c>
      <c r="AH833" s="411">
        <f t="shared" si="2399"/>
        <v>0</v>
      </c>
      <c r="AI833" s="411">
        <f t="shared" si="2399"/>
        <v>0</v>
      </c>
      <c r="AJ833" s="411">
        <f t="shared" si="2399"/>
        <v>0</v>
      </c>
      <c r="AK833" s="411">
        <f t="shared" si="2399"/>
        <v>0</v>
      </c>
      <c r="AL833" s="411">
        <f t="shared" si="2399"/>
        <v>0</v>
      </c>
      <c r="AM833" s="306"/>
    </row>
    <row r="834" spans="1:39" ht="15.75" outlineLevel="1">
      <c r="A834" s="529"/>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75" outlineLevel="1">
      <c r="A835" s="529"/>
      <c r="B835" s="515" t="s">
        <v>503</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75" outlineLevel="1">
      <c r="A836" s="529"/>
      <c r="B836" s="501" t="s">
        <v>499</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outlineLevel="1">
      <c r="A837" s="529">
        <v>21</v>
      </c>
      <c r="B837" s="428" t="s">
        <v>113</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outlineLevel="1">
      <c r="A838" s="529"/>
      <c r="B838" s="294" t="s">
        <v>342</v>
      </c>
      <c r="C838" s="291" t="s">
        <v>163</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2400">Z837</f>
        <v>0</v>
      </c>
      <c r="AA838" s="411">
        <f t="shared" ref="AA838" si="2401">AA837</f>
        <v>0</v>
      </c>
      <c r="AB838" s="411">
        <f t="shared" ref="AB838" si="2402">AB837</f>
        <v>0</v>
      </c>
      <c r="AC838" s="411">
        <f t="shared" ref="AC838" si="2403">AC837</f>
        <v>0</v>
      </c>
      <c r="AD838" s="411">
        <f t="shared" ref="AD838" si="2404">AD837</f>
        <v>0</v>
      </c>
      <c r="AE838" s="411">
        <f t="shared" ref="AE838" si="2405">AE837</f>
        <v>0</v>
      </c>
      <c r="AF838" s="411">
        <f t="shared" ref="AF838" si="2406">AF837</f>
        <v>0</v>
      </c>
      <c r="AG838" s="411">
        <f t="shared" ref="AG838" si="2407">AG837</f>
        <v>0</v>
      </c>
      <c r="AH838" s="411">
        <f t="shared" ref="AH838" si="2408">AH837</f>
        <v>0</v>
      </c>
      <c r="AI838" s="411">
        <f t="shared" ref="AI838" si="2409">AI837</f>
        <v>0</v>
      </c>
      <c r="AJ838" s="411">
        <f t="shared" ref="AJ838" si="2410">AJ837</f>
        <v>0</v>
      </c>
      <c r="AK838" s="411">
        <f t="shared" ref="AK838" si="2411">AK837</f>
        <v>0</v>
      </c>
      <c r="AL838" s="411">
        <f t="shared" ref="AL838" si="2412">AL837</f>
        <v>0</v>
      </c>
      <c r="AM838" s="306"/>
    </row>
    <row r="839" spans="1:39" outlineLevel="1">
      <c r="A839" s="529"/>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outlineLevel="1">
      <c r="A840" s="529">
        <v>22</v>
      </c>
      <c r="B840" s="428" t="s">
        <v>114</v>
      </c>
      <c r="C840" s="291" t="s">
        <v>25</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5"/>
      <c r="Z840" s="415"/>
      <c r="AA840" s="415"/>
      <c r="AB840" s="415"/>
      <c r="AC840" s="415"/>
      <c r="AD840" s="415"/>
      <c r="AE840" s="415"/>
      <c r="AF840" s="410"/>
      <c r="AG840" s="410"/>
      <c r="AH840" s="410"/>
      <c r="AI840" s="410"/>
      <c r="AJ840" s="410"/>
      <c r="AK840" s="410"/>
      <c r="AL840" s="410"/>
      <c r="AM840" s="296">
        <f>SUM(Y840:AL840)</f>
        <v>0</v>
      </c>
    </row>
    <row r="841" spans="1:39" outlineLevel="1">
      <c r="A841" s="529"/>
      <c r="B841" s="294" t="s">
        <v>342</v>
      </c>
      <c r="C841" s="291" t="s">
        <v>163</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0</v>
      </c>
      <c r="Z841" s="411">
        <f t="shared" ref="Z841" si="2413">Z840</f>
        <v>0</v>
      </c>
      <c r="AA841" s="411">
        <f t="shared" ref="AA841" si="2414">AA840</f>
        <v>0</v>
      </c>
      <c r="AB841" s="411">
        <f t="shared" ref="AB841" si="2415">AB840</f>
        <v>0</v>
      </c>
      <c r="AC841" s="411">
        <f t="shared" ref="AC841" si="2416">AC840</f>
        <v>0</v>
      </c>
      <c r="AD841" s="411">
        <f t="shared" ref="AD841" si="2417">AD840</f>
        <v>0</v>
      </c>
      <c r="AE841" s="411">
        <f t="shared" ref="AE841" si="2418">AE840</f>
        <v>0</v>
      </c>
      <c r="AF841" s="411">
        <f t="shared" ref="AF841" si="2419">AF840</f>
        <v>0</v>
      </c>
      <c r="AG841" s="411">
        <f t="shared" ref="AG841" si="2420">AG840</f>
        <v>0</v>
      </c>
      <c r="AH841" s="411">
        <f t="shared" ref="AH841" si="2421">AH840</f>
        <v>0</v>
      </c>
      <c r="AI841" s="411">
        <f t="shared" ref="AI841" si="2422">AI840</f>
        <v>0</v>
      </c>
      <c r="AJ841" s="411">
        <f t="shared" ref="AJ841" si="2423">AJ840</f>
        <v>0</v>
      </c>
      <c r="AK841" s="411">
        <f t="shared" ref="AK841" si="2424">AK840</f>
        <v>0</v>
      </c>
      <c r="AL841" s="411">
        <f t="shared" ref="AL841" si="2425">AL840</f>
        <v>0</v>
      </c>
      <c r="AM841" s="306"/>
    </row>
    <row r="842" spans="1:39" outlineLevel="1">
      <c r="A842" s="529"/>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30" outlineLevel="1">
      <c r="A843" s="529">
        <v>23</v>
      </c>
      <c r="B843" s="428" t="s">
        <v>115</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outlineLevel="1">
      <c r="A844" s="529"/>
      <c r="B844" s="294" t="s">
        <v>342</v>
      </c>
      <c r="C844" s="291" t="s">
        <v>163</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2426">Z843</f>
        <v>0</v>
      </c>
      <c r="AA844" s="411">
        <f t="shared" ref="AA844" si="2427">AA843</f>
        <v>0</v>
      </c>
      <c r="AB844" s="411">
        <f t="shared" ref="AB844" si="2428">AB843</f>
        <v>0</v>
      </c>
      <c r="AC844" s="411">
        <f t="shared" ref="AC844" si="2429">AC843</f>
        <v>0</v>
      </c>
      <c r="AD844" s="411">
        <f t="shared" ref="AD844" si="2430">AD843</f>
        <v>0</v>
      </c>
      <c r="AE844" s="411">
        <f t="shared" ref="AE844" si="2431">AE843</f>
        <v>0</v>
      </c>
      <c r="AF844" s="411">
        <f t="shared" ref="AF844" si="2432">AF843</f>
        <v>0</v>
      </c>
      <c r="AG844" s="411">
        <f t="shared" ref="AG844" si="2433">AG843</f>
        <v>0</v>
      </c>
      <c r="AH844" s="411">
        <f t="shared" ref="AH844" si="2434">AH843</f>
        <v>0</v>
      </c>
      <c r="AI844" s="411">
        <f t="shared" ref="AI844" si="2435">AI843</f>
        <v>0</v>
      </c>
      <c r="AJ844" s="411">
        <f t="shared" ref="AJ844" si="2436">AJ843</f>
        <v>0</v>
      </c>
      <c r="AK844" s="411">
        <f t="shared" ref="AK844" si="2437">AK843</f>
        <v>0</v>
      </c>
      <c r="AL844" s="411">
        <f t="shared" ref="AL844" si="2438">AL843</f>
        <v>0</v>
      </c>
      <c r="AM844" s="306"/>
    </row>
    <row r="845" spans="1:39" outlineLevel="1">
      <c r="A845" s="529"/>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30" outlineLevel="1">
      <c r="A846" s="529">
        <v>24</v>
      </c>
      <c r="B846" s="428" t="s">
        <v>116</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outlineLevel="1">
      <c r="A847" s="529"/>
      <c r="B847" s="294" t="s">
        <v>342</v>
      </c>
      <c r="C847" s="291" t="s">
        <v>163</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2439">Z846</f>
        <v>0</v>
      </c>
      <c r="AA847" s="411">
        <f t="shared" ref="AA847" si="2440">AA846</f>
        <v>0</v>
      </c>
      <c r="AB847" s="411">
        <f t="shared" ref="AB847" si="2441">AB846</f>
        <v>0</v>
      </c>
      <c r="AC847" s="411">
        <f t="shared" ref="AC847" si="2442">AC846</f>
        <v>0</v>
      </c>
      <c r="AD847" s="411">
        <f t="shared" ref="AD847" si="2443">AD846</f>
        <v>0</v>
      </c>
      <c r="AE847" s="411">
        <f t="shared" ref="AE847" si="2444">AE846</f>
        <v>0</v>
      </c>
      <c r="AF847" s="411">
        <f t="shared" ref="AF847" si="2445">AF846</f>
        <v>0</v>
      </c>
      <c r="AG847" s="411">
        <f t="shared" ref="AG847" si="2446">AG846</f>
        <v>0</v>
      </c>
      <c r="AH847" s="411">
        <f t="shared" ref="AH847" si="2447">AH846</f>
        <v>0</v>
      </c>
      <c r="AI847" s="411">
        <f t="shared" ref="AI847" si="2448">AI846</f>
        <v>0</v>
      </c>
      <c r="AJ847" s="411">
        <f t="shared" ref="AJ847" si="2449">AJ846</f>
        <v>0</v>
      </c>
      <c r="AK847" s="411">
        <f t="shared" ref="AK847" si="2450">AK846</f>
        <v>0</v>
      </c>
      <c r="AL847" s="411">
        <f t="shared" ref="AL847" si="2451">AL846</f>
        <v>0</v>
      </c>
      <c r="AM847" s="306"/>
    </row>
    <row r="848" spans="1:39" outlineLevel="1">
      <c r="A848" s="529"/>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75" outlineLevel="1">
      <c r="A849" s="529"/>
      <c r="B849" s="288" t="s">
        <v>500</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outlineLevel="1">
      <c r="A850" s="529">
        <v>25</v>
      </c>
      <c r="B850" s="428" t="s">
        <v>117</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outlineLevel="1">
      <c r="A851" s="529"/>
      <c r="B851" s="294" t="s">
        <v>342</v>
      </c>
      <c r="C851" s="291" t="s">
        <v>163</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2452">Z850</f>
        <v>0</v>
      </c>
      <c r="AA851" s="411">
        <f t="shared" ref="AA851" si="2453">AA850</f>
        <v>0</v>
      </c>
      <c r="AB851" s="411">
        <f t="shared" ref="AB851" si="2454">AB850</f>
        <v>0</v>
      </c>
      <c r="AC851" s="411">
        <f t="shared" ref="AC851" si="2455">AC850</f>
        <v>0</v>
      </c>
      <c r="AD851" s="411">
        <f t="shared" ref="AD851" si="2456">AD850</f>
        <v>0</v>
      </c>
      <c r="AE851" s="411">
        <f t="shared" ref="AE851" si="2457">AE850</f>
        <v>0</v>
      </c>
      <c r="AF851" s="411">
        <f t="shared" ref="AF851" si="2458">AF850</f>
        <v>0</v>
      </c>
      <c r="AG851" s="411">
        <f t="shared" ref="AG851" si="2459">AG850</f>
        <v>0</v>
      </c>
      <c r="AH851" s="411">
        <f t="shared" ref="AH851" si="2460">AH850</f>
        <v>0</v>
      </c>
      <c r="AI851" s="411">
        <f t="shared" ref="AI851" si="2461">AI850</f>
        <v>0</v>
      </c>
      <c r="AJ851" s="411">
        <f t="shared" ref="AJ851" si="2462">AJ850</f>
        <v>0</v>
      </c>
      <c r="AK851" s="411">
        <f t="shared" ref="AK851" si="2463">AK850</f>
        <v>0</v>
      </c>
      <c r="AL851" s="411">
        <f t="shared" ref="AL851" si="2464">AL850</f>
        <v>0</v>
      </c>
      <c r="AM851" s="306"/>
    </row>
    <row r="852" spans="1:39" outlineLevel="1">
      <c r="A852" s="529"/>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outlineLevel="1">
      <c r="A853" s="529">
        <v>26</v>
      </c>
      <c r="B853" s="428" t="s">
        <v>118</v>
      </c>
      <c r="C853" s="291" t="s">
        <v>25</v>
      </c>
      <c r="D853" s="295"/>
      <c r="E853" s="295"/>
      <c r="F853" s="295"/>
      <c r="G853" s="295"/>
      <c r="H853" s="295"/>
      <c r="I853" s="295"/>
      <c r="J853" s="295"/>
      <c r="K853" s="295"/>
      <c r="L853" s="295"/>
      <c r="M853" s="295"/>
      <c r="N853" s="295">
        <v>12</v>
      </c>
      <c r="O853" s="295"/>
      <c r="P853" s="295"/>
      <c r="Q853" s="295"/>
      <c r="R853" s="295"/>
      <c r="S853" s="295"/>
      <c r="T853" s="295"/>
      <c r="U853" s="295"/>
      <c r="V853" s="295"/>
      <c r="W853" s="295"/>
      <c r="X853" s="295"/>
      <c r="Y853" s="426"/>
      <c r="Z853" s="415"/>
      <c r="AA853" s="415"/>
      <c r="AB853" s="415"/>
      <c r="AC853" s="415"/>
      <c r="AD853" s="415"/>
      <c r="AE853" s="415"/>
      <c r="AF853" s="415"/>
      <c r="AG853" s="415"/>
      <c r="AH853" s="415"/>
      <c r="AI853" s="415"/>
      <c r="AJ853" s="415"/>
      <c r="AK853" s="415"/>
      <c r="AL853" s="415"/>
      <c r="AM853" s="296">
        <f>SUM(Y853:AL853)</f>
        <v>0</v>
      </c>
    </row>
    <row r="854" spans="1:39" outlineLevel="1">
      <c r="A854" s="529"/>
      <c r="B854" s="294" t="s">
        <v>342</v>
      </c>
      <c r="C854" s="291" t="s">
        <v>163</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2465">Z853</f>
        <v>0</v>
      </c>
      <c r="AA854" s="411">
        <f t="shared" ref="AA854" si="2466">AA853</f>
        <v>0</v>
      </c>
      <c r="AB854" s="411">
        <f t="shared" ref="AB854" si="2467">AB853</f>
        <v>0</v>
      </c>
      <c r="AC854" s="411">
        <f t="shared" ref="AC854" si="2468">AC853</f>
        <v>0</v>
      </c>
      <c r="AD854" s="411">
        <f t="shared" ref="AD854" si="2469">AD853</f>
        <v>0</v>
      </c>
      <c r="AE854" s="411">
        <f t="shared" ref="AE854" si="2470">AE853</f>
        <v>0</v>
      </c>
      <c r="AF854" s="411">
        <f t="shared" ref="AF854" si="2471">AF853</f>
        <v>0</v>
      </c>
      <c r="AG854" s="411">
        <f t="shared" ref="AG854" si="2472">AG853</f>
        <v>0</v>
      </c>
      <c r="AH854" s="411">
        <f t="shared" ref="AH854" si="2473">AH853</f>
        <v>0</v>
      </c>
      <c r="AI854" s="411">
        <f t="shared" ref="AI854" si="2474">AI853</f>
        <v>0</v>
      </c>
      <c r="AJ854" s="411">
        <f t="shared" ref="AJ854" si="2475">AJ853</f>
        <v>0</v>
      </c>
      <c r="AK854" s="411">
        <f t="shared" ref="AK854" si="2476">AK853</f>
        <v>0</v>
      </c>
      <c r="AL854" s="411">
        <f t="shared" ref="AL854" si="2477">AL853</f>
        <v>0</v>
      </c>
      <c r="AM854" s="306"/>
    </row>
    <row r="855" spans="1:39" outlineLevel="1">
      <c r="A855" s="529"/>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outlineLevel="1">
      <c r="A856" s="529">
        <v>27</v>
      </c>
      <c r="B856" s="428" t="s">
        <v>119</v>
      </c>
      <c r="C856" s="291" t="s">
        <v>25</v>
      </c>
      <c r="D856" s="295"/>
      <c r="E856" s="295"/>
      <c r="F856" s="295"/>
      <c r="G856" s="295"/>
      <c r="H856" s="295"/>
      <c r="I856" s="295"/>
      <c r="J856" s="295"/>
      <c r="K856" s="295"/>
      <c r="L856" s="295"/>
      <c r="M856" s="295"/>
      <c r="N856" s="295">
        <v>12</v>
      </c>
      <c r="O856" s="295"/>
      <c r="P856" s="295"/>
      <c r="Q856" s="295"/>
      <c r="R856" s="295"/>
      <c r="S856" s="295"/>
      <c r="T856" s="295"/>
      <c r="U856" s="295"/>
      <c r="V856" s="295"/>
      <c r="W856" s="295"/>
      <c r="X856" s="295"/>
      <c r="Y856" s="426"/>
      <c r="Z856" s="415"/>
      <c r="AA856" s="415"/>
      <c r="AB856" s="415"/>
      <c r="AC856" s="415"/>
      <c r="AD856" s="415"/>
      <c r="AE856" s="415"/>
      <c r="AF856" s="415"/>
      <c r="AG856" s="415"/>
      <c r="AH856" s="415"/>
      <c r="AI856" s="415"/>
      <c r="AJ856" s="415"/>
      <c r="AK856" s="415"/>
      <c r="AL856" s="415"/>
      <c r="AM856" s="296">
        <f>SUM(Y856:AL856)</f>
        <v>0</v>
      </c>
    </row>
    <row r="857" spans="1:39" outlineLevel="1">
      <c r="A857" s="529"/>
      <c r="B857" s="294" t="s">
        <v>342</v>
      </c>
      <c r="C857" s="291" t="s">
        <v>163</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 t="shared" ref="Z857" si="2478">Z856</f>
        <v>0</v>
      </c>
      <c r="AA857" s="411">
        <f t="shared" ref="AA857" si="2479">AA856</f>
        <v>0</v>
      </c>
      <c r="AB857" s="411">
        <f t="shared" ref="AB857" si="2480">AB856</f>
        <v>0</v>
      </c>
      <c r="AC857" s="411">
        <f t="shared" ref="AC857" si="2481">AC856</f>
        <v>0</v>
      </c>
      <c r="AD857" s="411">
        <f t="shared" ref="AD857" si="2482">AD856</f>
        <v>0</v>
      </c>
      <c r="AE857" s="411">
        <f t="shared" ref="AE857" si="2483">AE856</f>
        <v>0</v>
      </c>
      <c r="AF857" s="411">
        <f t="shared" ref="AF857" si="2484">AF856</f>
        <v>0</v>
      </c>
      <c r="AG857" s="411">
        <f t="shared" ref="AG857" si="2485">AG856</f>
        <v>0</v>
      </c>
      <c r="AH857" s="411">
        <f t="shared" ref="AH857" si="2486">AH856</f>
        <v>0</v>
      </c>
      <c r="AI857" s="411">
        <f t="shared" ref="AI857" si="2487">AI856</f>
        <v>0</v>
      </c>
      <c r="AJ857" s="411">
        <f t="shared" ref="AJ857" si="2488">AJ856</f>
        <v>0</v>
      </c>
      <c r="AK857" s="411">
        <f t="shared" ref="AK857" si="2489">AK856</f>
        <v>0</v>
      </c>
      <c r="AL857" s="411">
        <f t="shared" ref="AL857" si="2490">AL856</f>
        <v>0</v>
      </c>
      <c r="AM857" s="306"/>
    </row>
    <row r="858" spans="1:39" outlineLevel="1">
      <c r="A858" s="529"/>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outlineLevel="1">
      <c r="A859" s="529">
        <v>28</v>
      </c>
      <c r="B859" s="428" t="s">
        <v>120</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outlineLevel="1">
      <c r="A860" s="529"/>
      <c r="B860" s="294" t="s">
        <v>342</v>
      </c>
      <c r="C860" s="291" t="s">
        <v>163</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2491">Z859</f>
        <v>0</v>
      </c>
      <c r="AA860" s="411">
        <f t="shared" ref="AA860" si="2492">AA859</f>
        <v>0</v>
      </c>
      <c r="AB860" s="411">
        <f t="shared" ref="AB860" si="2493">AB859</f>
        <v>0</v>
      </c>
      <c r="AC860" s="411">
        <f t="shared" ref="AC860" si="2494">AC859</f>
        <v>0</v>
      </c>
      <c r="AD860" s="411">
        <f t="shared" ref="AD860" si="2495">AD859</f>
        <v>0</v>
      </c>
      <c r="AE860" s="411">
        <f t="shared" ref="AE860" si="2496">AE859</f>
        <v>0</v>
      </c>
      <c r="AF860" s="411">
        <f t="shared" ref="AF860" si="2497">AF859</f>
        <v>0</v>
      </c>
      <c r="AG860" s="411">
        <f t="shared" ref="AG860" si="2498">AG859</f>
        <v>0</v>
      </c>
      <c r="AH860" s="411">
        <f t="shared" ref="AH860" si="2499">AH859</f>
        <v>0</v>
      </c>
      <c r="AI860" s="411">
        <f t="shared" ref="AI860" si="2500">AI859</f>
        <v>0</v>
      </c>
      <c r="AJ860" s="411">
        <f t="shared" ref="AJ860" si="2501">AJ859</f>
        <v>0</v>
      </c>
      <c r="AK860" s="411">
        <f t="shared" ref="AK860" si="2502">AK859</f>
        <v>0</v>
      </c>
      <c r="AL860" s="411">
        <f t="shared" ref="AL860" si="2503">AL859</f>
        <v>0</v>
      </c>
      <c r="AM860" s="306"/>
    </row>
    <row r="861" spans="1:39" outlineLevel="1">
      <c r="A861" s="529"/>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outlineLevel="1">
      <c r="A862" s="529">
        <v>29</v>
      </c>
      <c r="B862" s="428" t="s">
        <v>121</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outlineLevel="1">
      <c r="A863" s="529"/>
      <c r="B863" s="294" t="s">
        <v>342</v>
      </c>
      <c r="C863" s="291" t="s">
        <v>163</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2504">Z862</f>
        <v>0</v>
      </c>
      <c r="AA863" s="411">
        <f t="shared" ref="AA863" si="2505">AA862</f>
        <v>0</v>
      </c>
      <c r="AB863" s="411">
        <f t="shared" ref="AB863" si="2506">AB862</f>
        <v>0</v>
      </c>
      <c r="AC863" s="411">
        <f t="shared" ref="AC863" si="2507">AC862</f>
        <v>0</v>
      </c>
      <c r="AD863" s="411">
        <f t="shared" ref="AD863" si="2508">AD862</f>
        <v>0</v>
      </c>
      <c r="AE863" s="411">
        <f t="shared" ref="AE863" si="2509">AE862</f>
        <v>0</v>
      </c>
      <c r="AF863" s="411">
        <f t="shared" ref="AF863" si="2510">AF862</f>
        <v>0</v>
      </c>
      <c r="AG863" s="411">
        <f t="shared" ref="AG863" si="2511">AG862</f>
        <v>0</v>
      </c>
      <c r="AH863" s="411">
        <f t="shared" ref="AH863" si="2512">AH862</f>
        <v>0</v>
      </c>
      <c r="AI863" s="411">
        <f t="shared" ref="AI863" si="2513">AI862</f>
        <v>0</v>
      </c>
      <c r="AJ863" s="411">
        <f t="shared" ref="AJ863" si="2514">AJ862</f>
        <v>0</v>
      </c>
      <c r="AK863" s="411">
        <f t="shared" ref="AK863" si="2515">AK862</f>
        <v>0</v>
      </c>
      <c r="AL863" s="411">
        <f t="shared" ref="AL863" si="2516">AL862</f>
        <v>0</v>
      </c>
      <c r="AM863" s="306"/>
    </row>
    <row r="864" spans="1:39" outlineLevel="1">
      <c r="A864" s="529"/>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outlineLevel="1">
      <c r="A865" s="529">
        <v>30</v>
      </c>
      <c r="B865" s="428" t="s">
        <v>122</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outlineLevel="1">
      <c r="A866" s="529"/>
      <c r="B866" s="294" t="s">
        <v>342</v>
      </c>
      <c r="C866" s="291" t="s">
        <v>163</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2517">Z865</f>
        <v>0</v>
      </c>
      <c r="AA866" s="411">
        <f t="shared" ref="AA866" si="2518">AA865</f>
        <v>0</v>
      </c>
      <c r="AB866" s="411">
        <f t="shared" ref="AB866" si="2519">AB865</f>
        <v>0</v>
      </c>
      <c r="AC866" s="411">
        <f t="shared" ref="AC866" si="2520">AC865</f>
        <v>0</v>
      </c>
      <c r="AD866" s="411">
        <f t="shared" ref="AD866" si="2521">AD865</f>
        <v>0</v>
      </c>
      <c r="AE866" s="411">
        <f t="shared" ref="AE866" si="2522">AE865</f>
        <v>0</v>
      </c>
      <c r="AF866" s="411">
        <f t="shared" ref="AF866" si="2523">AF865</f>
        <v>0</v>
      </c>
      <c r="AG866" s="411">
        <f t="shared" ref="AG866" si="2524">AG865</f>
        <v>0</v>
      </c>
      <c r="AH866" s="411">
        <f t="shared" ref="AH866" si="2525">AH865</f>
        <v>0</v>
      </c>
      <c r="AI866" s="411">
        <f t="shared" ref="AI866" si="2526">AI865</f>
        <v>0</v>
      </c>
      <c r="AJ866" s="411">
        <f t="shared" ref="AJ866" si="2527">AJ865</f>
        <v>0</v>
      </c>
      <c r="AK866" s="411">
        <f t="shared" ref="AK866" si="2528">AK865</f>
        <v>0</v>
      </c>
      <c r="AL866" s="411">
        <f t="shared" ref="AL866" si="2529">AL865</f>
        <v>0</v>
      </c>
      <c r="AM866" s="306"/>
    </row>
    <row r="867" spans="1:39" outlineLevel="1">
      <c r="A867" s="529"/>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outlineLevel="1">
      <c r="A868" s="529">
        <v>31</v>
      </c>
      <c r="B868" s="428" t="s">
        <v>123</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outlineLevel="1">
      <c r="A869" s="529"/>
      <c r="B869" s="294" t="s">
        <v>342</v>
      </c>
      <c r="C869" s="291" t="s">
        <v>163</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2530">Z868</f>
        <v>0</v>
      </c>
      <c r="AA869" s="411">
        <f t="shared" ref="AA869" si="2531">AA868</f>
        <v>0</v>
      </c>
      <c r="AB869" s="411">
        <f t="shared" ref="AB869" si="2532">AB868</f>
        <v>0</v>
      </c>
      <c r="AC869" s="411">
        <f t="shared" ref="AC869" si="2533">AC868</f>
        <v>0</v>
      </c>
      <c r="AD869" s="411">
        <f t="shared" ref="AD869" si="2534">AD868</f>
        <v>0</v>
      </c>
      <c r="AE869" s="411">
        <f t="shared" ref="AE869" si="2535">AE868</f>
        <v>0</v>
      </c>
      <c r="AF869" s="411">
        <f t="shared" ref="AF869" si="2536">AF868</f>
        <v>0</v>
      </c>
      <c r="AG869" s="411">
        <f t="shared" ref="AG869" si="2537">AG868</f>
        <v>0</v>
      </c>
      <c r="AH869" s="411">
        <f t="shared" ref="AH869" si="2538">AH868</f>
        <v>0</v>
      </c>
      <c r="AI869" s="411">
        <f t="shared" ref="AI869" si="2539">AI868</f>
        <v>0</v>
      </c>
      <c r="AJ869" s="411">
        <f t="shared" ref="AJ869" si="2540">AJ868</f>
        <v>0</v>
      </c>
      <c r="AK869" s="411">
        <f t="shared" ref="AK869" si="2541">AK868</f>
        <v>0</v>
      </c>
      <c r="AL869" s="411">
        <f t="shared" ref="AL869" si="2542">AL868</f>
        <v>0</v>
      </c>
      <c r="AM869" s="306"/>
    </row>
    <row r="870" spans="1:39" outlineLevel="1">
      <c r="A870" s="529"/>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30" outlineLevel="1">
      <c r="A871" s="529">
        <v>32</v>
      </c>
      <c r="B871" s="428" t="s">
        <v>124</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outlineLevel="1">
      <c r="A872" s="529"/>
      <c r="B872" s="294" t="s">
        <v>342</v>
      </c>
      <c r="C872" s="291" t="s">
        <v>163</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2543">Z871</f>
        <v>0</v>
      </c>
      <c r="AA872" s="411">
        <f t="shared" ref="AA872" si="2544">AA871</f>
        <v>0</v>
      </c>
      <c r="AB872" s="411">
        <f t="shared" ref="AB872" si="2545">AB871</f>
        <v>0</v>
      </c>
      <c r="AC872" s="411">
        <f t="shared" ref="AC872" si="2546">AC871</f>
        <v>0</v>
      </c>
      <c r="AD872" s="411">
        <f t="shared" ref="AD872" si="2547">AD871</f>
        <v>0</v>
      </c>
      <c r="AE872" s="411">
        <f t="shared" ref="AE872" si="2548">AE871</f>
        <v>0</v>
      </c>
      <c r="AF872" s="411">
        <f t="shared" ref="AF872" si="2549">AF871</f>
        <v>0</v>
      </c>
      <c r="AG872" s="411">
        <f t="shared" ref="AG872" si="2550">AG871</f>
        <v>0</v>
      </c>
      <c r="AH872" s="411">
        <f t="shared" ref="AH872" si="2551">AH871</f>
        <v>0</v>
      </c>
      <c r="AI872" s="411">
        <f t="shared" ref="AI872" si="2552">AI871</f>
        <v>0</v>
      </c>
      <c r="AJ872" s="411">
        <f t="shared" ref="AJ872" si="2553">AJ871</f>
        <v>0</v>
      </c>
      <c r="AK872" s="411">
        <f t="shared" ref="AK872" si="2554">AK871</f>
        <v>0</v>
      </c>
      <c r="AL872" s="411">
        <f>AL871</f>
        <v>0</v>
      </c>
      <c r="AM872" s="306"/>
    </row>
    <row r="873" spans="1:39" outlineLevel="1">
      <c r="A873" s="529"/>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75" outlineLevel="1">
      <c r="A874" s="529"/>
      <c r="B874" s="288" t="s">
        <v>501</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outlineLevel="1">
      <c r="A875" s="529">
        <v>33</v>
      </c>
      <c r="B875" s="428" t="s">
        <v>125</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outlineLevel="1">
      <c r="A876" s="529"/>
      <c r="B876" s="294" t="s">
        <v>342</v>
      </c>
      <c r="C876" s="291" t="s">
        <v>163</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2555">Z875</f>
        <v>0</v>
      </c>
      <c r="AA876" s="411">
        <f t="shared" ref="AA876" si="2556">AA875</f>
        <v>0</v>
      </c>
      <c r="AB876" s="411">
        <f t="shared" ref="AB876" si="2557">AB875</f>
        <v>0</v>
      </c>
      <c r="AC876" s="411">
        <f t="shared" ref="AC876" si="2558">AC875</f>
        <v>0</v>
      </c>
      <c r="AD876" s="411">
        <f t="shared" ref="AD876" si="2559">AD875</f>
        <v>0</v>
      </c>
      <c r="AE876" s="411">
        <f t="shared" ref="AE876" si="2560">AE875</f>
        <v>0</v>
      </c>
      <c r="AF876" s="411">
        <f t="shared" ref="AF876" si="2561">AF875</f>
        <v>0</v>
      </c>
      <c r="AG876" s="411">
        <f t="shared" ref="AG876" si="2562">AG875</f>
        <v>0</v>
      </c>
      <c r="AH876" s="411">
        <f t="shared" ref="AH876" si="2563">AH875</f>
        <v>0</v>
      </c>
      <c r="AI876" s="411">
        <f t="shared" ref="AI876" si="2564">AI875</f>
        <v>0</v>
      </c>
      <c r="AJ876" s="411">
        <f t="shared" ref="AJ876" si="2565">AJ875</f>
        <v>0</v>
      </c>
      <c r="AK876" s="411">
        <f t="shared" ref="AK876" si="2566">AK875</f>
        <v>0</v>
      </c>
      <c r="AL876" s="411">
        <f t="shared" ref="AL876" si="2567">AL875</f>
        <v>0</v>
      </c>
      <c r="AM876" s="306"/>
    </row>
    <row r="877" spans="1:39" outlineLevel="1">
      <c r="A877" s="529"/>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outlineLevel="1">
      <c r="A878" s="529">
        <v>34</v>
      </c>
      <c r="B878" s="428" t="s">
        <v>126</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outlineLevel="1">
      <c r="A879" s="529"/>
      <c r="B879" s="294" t="s">
        <v>342</v>
      </c>
      <c r="C879" s="291" t="s">
        <v>163</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2568">Z878</f>
        <v>0</v>
      </c>
      <c r="AA879" s="411">
        <f t="shared" ref="AA879" si="2569">AA878</f>
        <v>0</v>
      </c>
      <c r="AB879" s="411">
        <f t="shared" ref="AB879" si="2570">AB878</f>
        <v>0</v>
      </c>
      <c r="AC879" s="411">
        <f t="shared" ref="AC879" si="2571">AC878</f>
        <v>0</v>
      </c>
      <c r="AD879" s="411">
        <f t="shared" ref="AD879" si="2572">AD878</f>
        <v>0</v>
      </c>
      <c r="AE879" s="411">
        <f t="shared" ref="AE879" si="2573">AE878</f>
        <v>0</v>
      </c>
      <c r="AF879" s="411">
        <f t="shared" ref="AF879" si="2574">AF878</f>
        <v>0</v>
      </c>
      <c r="AG879" s="411">
        <f t="shared" ref="AG879" si="2575">AG878</f>
        <v>0</v>
      </c>
      <c r="AH879" s="411">
        <f t="shared" ref="AH879" si="2576">AH878</f>
        <v>0</v>
      </c>
      <c r="AI879" s="411">
        <f t="shared" ref="AI879" si="2577">AI878</f>
        <v>0</v>
      </c>
      <c r="AJ879" s="411">
        <f t="shared" ref="AJ879" si="2578">AJ878</f>
        <v>0</v>
      </c>
      <c r="AK879" s="411">
        <f t="shared" ref="AK879" si="2579">AK878</f>
        <v>0</v>
      </c>
      <c r="AL879" s="411">
        <f t="shared" ref="AL879" si="2580">AL878</f>
        <v>0</v>
      </c>
      <c r="AM879" s="306"/>
    </row>
    <row r="880" spans="1:39" outlineLevel="1">
      <c r="A880" s="529"/>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outlineLevel="1">
      <c r="A881" s="529">
        <v>35</v>
      </c>
      <c r="B881" s="428" t="s">
        <v>127</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outlineLevel="1">
      <c r="A882" s="529"/>
      <c r="B882" s="294" t="s">
        <v>342</v>
      </c>
      <c r="C882" s="291" t="s">
        <v>163</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2581">Z881</f>
        <v>0</v>
      </c>
      <c r="AA882" s="411">
        <f t="shared" ref="AA882" si="2582">AA881</f>
        <v>0</v>
      </c>
      <c r="AB882" s="411">
        <f t="shared" ref="AB882" si="2583">AB881</f>
        <v>0</v>
      </c>
      <c r="AC882" s="411">
        <f t="shared" ref="AC882" si="2584">AC881</f>
        <v>0</v>
      </c>
      <c r="AD882" s="411">
        <f t="shared" ref="AD882" si="2585">AD881</f>
        <v>0</v>
      </c>
      <c r="AE882" s="411">
        <f t="shared" ref="AE882" si="2586">AE881</f>
        <v>0</v>
      </c>
      <c r="AF882" s="411">
        <f t="shared" ref="AF882" si="2587">AF881</f>
        <v>0</v>
      </c>
      <c r="AG882" s="411">
        <f t="shared" ref="AG882" si="2588">AG881</f>
        <v>0</v>
      </c>
      <c r="AH882" s="411">
        <f t="shared" ref="AH882" si="2589">AH881</f>
        <v>0</v>
      </c>
      <c r="AI882" s="411">
        <f t="shared" ref="AI882" si="2590">AI881</f>
        <v>0</v>
      </c>
      <c r="AJ882" s="411">
        <f t="shared" ref="AJ882" si="2591">AJ881</f>
        <v>0</v>
      </c>
      <c r="AK882" s="411">
        <f t="shared" ref="AK882" si="2592">AK881</f>
        <v>0</v>
      </c>
      <c r="AL882" s="411">
        <f t="shared" ref="AL882" si="2593">AL881</f>
        <v>0</v>
      </c>
      <c r="AM882" s="306"/>
    </row>
    <row r="883" spans="1:39" outlineLevel="1">
      <c r="A883" s="529"/>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75" outlineLevel="1">
      <c r="A884" s="529"/>
      <c r="B884" s="288" t="s">
        <v>502</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outlineLevel="1">
      <c r="A885" s="529">
        <v>36</v>
      </c>
      <c r="B885" s="428" t="s">
        <v>128</v>
      </c>
      <c r="C885" s="291" t="s">
        <v>25</v>
      </c>
      <c r="D885" s="295"/>
      <c r="E885" s="295"/>
      <c r="F885" s="295"/>
      <c r="G885" s="295"/>
      <c r="H885" s="295"/>
      <c r="I885" s="295"/>
      <c r="J885" s="295"/>
      <c r="K885" s="295"/>
      <c r="L885" s="295"/>
      <c r="M885" s="295"/>
      <c r="N885" s="295">
        <v>12</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outlineLevel="1">
      <c r="A886" s="529"/>
      <c r="B886" s="294" t="s">
        <v>342</v>
      </c>
      <c r="C886" s="291" t="s">
        <v>163</v>
      </c>
      <c r="D886" s="295"/>
      <c r="E886" s="295"/>
      <c r="F886" s="295"/>
      <c r="G886" s="295"/>
      <c r="H886" s="295"/>
      <c r="I886" s="295"/>
      <c r="J886" s="295"/>
      <c r="K886" s="295"/>
      <c r="L886" s="295"/>
      <c r="M886" s="295"/>
      <c r="N886" s="295">
        <f>N885</f>
        <v>12</v>
      </c>
      <c r="O886" s="295"/>
      <c r="P886" s="295"/>
      <c r="Q886" s="295"/>
      <c r="R886" s="295"/>
      <c r="S886" s="295"/>
      <c r="T886" s="295"/>
      <c r="U886" s="295"/>
      <c r="V886" s="295"/>
      <c r="W886" s="295"/>
      <c r="X886" s="295"/>
      <c r="Y886" s="411">
        <f>Y885</f>
        <v>0</v>
      </c>
      <c r="Z886" s="411">
        <f t="shared" ref="Z886" si="2594">Z885</f>
        <v>0</v>
      </c>
      <c r="AA886" s="411">
        <f t="shared" ref="AA886" si="2595">AA885</f>
        <v>0</v>
      </c>
      <c r="AB886" s="411">
        <f t="shared" ref="AB886" si="2596">AB885</f>
        <v>0</v>
      </c>
      <c r="AC886" s="411">
        <f t="shared" ref="AC886" si="2597">AC885</f>
        <v>0</v>
      </c>
      <c r="AD886" s="411">
        <f t="shared" ref="AD886" si="2598">AD885</f>
        <v>0</v>
      </c>
      <c r="AE886" s="411">
        <f t="shared" ref="AE886" si="2599">AE885</f>
        <v>0</v>
      </c>
      <c r="AF886" s="411">
        <f t="shared" ref="AF886" si="2600">AF885</f>
        <v>0</v>
      </c>
      <c r="AG886" s="411">
        <f t="shared" ref="AG886" si="2601">AG885</f>
        <v>0</v>
      </c>
      <c r="AH886" s="411">
        <f t="shared" ref="AH886" si="2602">AH885</f>
        <v>0</v>
      </c>
      <c r="AI886" s="411">
        <f t="shared" ref="AI886" si="2603">AI885</f>
        <v>0</v>
      </c>
      <c r="AJ886" s="411">
        <f t="shared" ref="AJ886" si="2604">AJ885</f>
        <v>0</v>
      </c>
      <c r="AK886" s="411">
        <f t="shared" ref="AK886" si="2605">AK885</f>
        <v>0</v>
      </c>
      <c r="AL886" s="411">
        <f t="shared" ref="AL886" si="2606">AL885</f>
        <v>0</v>
      </c>
      <c r="AM886" s="306"/>
    </row>
    <row r="887" spans="1:39" outlineLevel="1">
      <c r="A887" s="529"/>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outlineLevel="1">
      <c r="A888" s="529">
        <v>37</v>
      </c>
      <c r="B888" s="428" t="s">
        <v>129</v>
      </c>
      <c r="C888" s="291" t="s">
        <v>25</v>
      </c>
      <c r="D888" s="295"/>
      <c r="E888" s="295"/>
      <c r="F888" s="295"/>
      <c r="G888" s="295"/>
      <c r="H888" s="295"/>
      <c r="I888" s="295"/>
      <c r="J888" s="295"/>
      <c r="K888" s="295"/>
      <c r="L888" s="295"/>
      <c r="M888" s="295"/>
      <c r="N888" s="295">
        <v>12</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outlineLevel="1">
      <c r="A889" s="529"/>
      <c r="B889" s="294" t="s">
        <v>342</v>
      </c>
      <c r="C889" s="291" t="s">
        <v>163</v>
      </c>
      <c r="D889" s="295"/>
      <c r="E889" s="295"/>
      <c r="F889" s="295"/>
      <c r="G889" s="295"/>
      <c r="H889" s="295"/>
      <c r="I889" s="295"/>
      <c r="J889" s="295"/>
      <c r="K889" s="295"/>
      <c r="L889" s="295"/>
      <c r="M889" s="295"/>
      <c r="N889" s="295">
        <f>N888</f>
        <v>12</v>
      </c>
      <c r="O889" s="295"/>
      <c r="P889" s="295"/>
      <c r="Q889" s="295"/>
      <c r="R889" s="295"/>
      <c r="S889" s="295"/>
      <c r="T889" s="295"/>
      <c r="U889" s="295"/>
      <c r="V889" s="295"/>
      <c r="W889" s="295"/>
      <c r="X889" s="295"/>
      <c r="Y889" s="411">
        <f>Y888</f>
        <v>0</v>
      </c>
      <c r="Z889" s="411">
        <f t="shared" ref="Z889" si="2607">Z888</f>
        <v>0</v>
      </c>
      <c r="AA889" s="411">
        <f t="shared" ref="AA889" si="2608">AA888</f>
        <v>0</v>
      </c>
      <c r="AB889" s="411">
        <f t="shared" ref="AB889" si="2609">AB888</f>
        <v>0</v>
      </c>
      <c r="AC889" s="411">
        <f t="shared" ref="AC889" si="2610">AC888</f>
        <v>0</v>
      </c>
      <c r="AD889" s="411">
        <f t="shared" ref="AD889" si="2611">AD888</f>
        <v>0</v>
      </c>
      <c r="AE889" s="411">
        <f t="shared" ref="AE889" si="2612">AE888</f>
        <v>0</v>
      </c>
      <c r="AF889" s="411">
        <f t="shared" ref="AF889" si="2613">AF888</f>
        <v>0</v>
      </c>
      <c r="AG889" s="411">
        <f t="shared" ref="AG889" si="2614">AG888</f>
        <v>0</v>
      </c>
      <c r="AH889" s="411">
        <f t="shared" ref="AH889" si="2615">AH888</f>
        <v>0</v>
      </c>
      <c r="AI889" s="411">
        <f t="shared" ref="AI889" si="2616">AI888</f>
        <v>0</v>
      </c>
      <c r="AJ889" s="411">
        <f t="shared" ref="AJ889" si="2617">AJ888</f>
        <v>0</v>
      </c>
      <c r="AK889" s="411">
        <f t="shared" ref="AK889" si="2618">AK888</f>
        <v>0</v>
      </c>
      <c r="AL889" s="411">
        <f t="shared" ref="AL889" si="2619">AL888</f>
        <v>0</v>
      </c>
      <c r="AM889" s="306"/>
    </row>
    <row r="890" spans="1:39" outlineLevel="1">
      <c r="A890" s="529"/>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outlineLevel="1">
      <c r="A891" s="529">
        <v>38</v>
      </c>
      <c r="B891" s="428" t="s">
        <v>130</v>
      </c>
      <c r="C891" s="291" t="s">
        <v>25</v>
      </c>
      <c r="D891" s="295"/>
      <c r="E891" s="295"/>
      <c r="F891" s="295"/>
      <c r="G891" s="295"/>
      <c r="H891" s="295"/>
      <c r="I891" s="295"/>
      <c r="J891" s="295"/>
      <c r="K891" s="295"/>
      <c r="L891" s="295"/>
      <c r="M891" s="295"/>
      <c r="N891" s="295">
        <v>12</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outlineLevel="1">
      <c r="A892" s="529"/>
      <c r="B892" s="294" t="s">
        <v>342</v>
      </c>
      <c r="C892" s="291" t="s">
        <v>163</v>
      </c>
      <c r="D892" s="295"/>
      <c r="E892" s="295"/>
      <c r="F892" s="295"/>
      <c r="G892" s="295"/>
      <c r="H892" s="295"/>
      <c r="I892" s="295"/>
      <c r="J892" s="295"/>
      <c r="K892" s="295"/>
      <c r="L892" s="295"/>
      <c r="M892" s="295"/>
      <c r="N892" s="295">
        <f>N891</f>
        <v>12</v>
      </c>
      <c r="O892" s="295"/>
      <c r="P892" s="295"/>
      <c r="Q892" s="295"/>
      <c r="R892" s="295"/>
      <c r="S892" s="295"/>
      <c r="T892" s="295"/>
      <c r="U892" s="295"/>
      <c r="V892" s="295"/>
      <c r="W892" s="295"/>
      <c r="X892" s="295"/>
      <c r="Y892" s="411">
        <f>Y891</f>
        <v>0</v>
      </c>
      <c r="Z892" s="411">
        <f t="shared" ref="Z892" si="2620">Z891</f>
        <v>0</v>
      </c>
      <c r="AA892" s="411">
        <f t="shared" ref="AA892" si="2621">AA891</f>
        <v>0</v>
      </c>
      <c r="AB892" s="411">
        <f t="shared" ref="AB892" si="2622">AB891</f>
        <v>0</v>
      </c>
      <c r="AC892" s="411">
        <f t="shared" ref="AC892" si="2623">AC891</f>
        <v>0</v>
      </c>
      <c r="AD892" s="411">
        <f t="shared" ref="AD892" si="2624">AD891</f>
        <v>0</v>
      </c>
      <c r="AE892" s="411">
        <f t="shared" ref="AE892" si="2625">AE891</f>
        <v>0</v>
      </c>
      <c r="AF892" s="411">
        <f t="shared" ref="AF892" si="2626">AF891</f>
        <v>0</v>
      </c>
      <c r="AG892" s="411">
        <f t="shared" ref="AG892" si="2627">AG891</f>
        <v>0</v>
      </c>
      <c r="AH892" s="411">
        <f t="shared" ref="AH892" si="2628">AH891</f>
        <v>0</v>
      </c>
      <c r="AI892" s="411">
        <f t="shared" ref="AI892" si="2629">AI891</f>
        <v>0</v>
      </c>
      <c r="AJ892" s="411">
        <f t="shared" ref="AJ892" si="2630">AJ891</f>
        <v>0</v>
      </c>
      <c r="AK892" s="411">
        <f t="shared" ref="AK892" si="2631">AK891</f>
        <v>0</v>
      </c>
      <c r="AL892" s="411">
        <f t="shared" ref="AL892" si="2632">AL891</f>
        <v>0</v>
      </c>
      <c r="AM892" s="306"/>
    </row>
    <row r="893" spans="1:39" outlineLevel="1">
      <c r="A893" s="529"/>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outlineLevel="1">
      <c r="A894" s="529">
        <v>39</v>
      </c>
      <c r="B894" s="428" t="s">
        <v>131</v>
      </c>
      <c r="C894" s="291" t="s">
        <v>25</v>
      </c>
      <c r="D894" s="295"/>
      <c r="E894" s="295"/>
      <c r="F894" s="295"/>
      <c r="G894" s="295"/>
      <c r="H894" s="295"/>
      <c r="I894" s="295"/>
      <c r="J894" s="295"/>
      <c r="K894" s="295"/>
      <c r="L894" s="295"/>
      <c r="M894" s="295"/>
      <c r="N894" s="295">
        <v>12</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outlineLevel="1">
      <c r="A895" s="529"/>
      <c r="B895" s="294" t="s">
        <v>342</v>
      </c>
      <c r="C895" s="291" t="s">
        <v>163</v>
      </c>
      <c r="D895" s="295"/>
      <c r="E895" s="295"/>
      <c r="F895" s="295"/>
      <c r="G895" s="295"/>
      <c r="H895" s="295"/>
      <c r="I895" s="295"/>
      <c r="J895" s="295"/>
      <c r="K895" s="295"/>
      <c r="L895" s="295"/>
      <c r="M895" s="295"/>
      <c r="N895" s="295">
        <f>N894</f>
        <v>12</v>
      </c>
      <c r="O895" s="295"/>
      <c r="P895" s="295"/>
      <c r="Q895" s="295"/>
      <c r="R895" s="295"/>
      <c r="S895" s="295"/>
      <c r="T895" s="295"/>
      <c r="U895" s="295"/>
      <c r="V895" s="295"/>
      <c r="W895" s="295"/>
      <c r="X895" s="295"/>
      <c r="Y895" s="411">
        <f>Y894</f>
        <v>0</v>
      </c>
      <c r="Z895" s="411">
        <f t="shared" ref="Z895" si="2633">Z894</f>
        <v>0</v>
      </c>
      <c r="AA895" s="411">
        <f t="shared" ref="AA895" si="2634">AA894</f>
        <v>0</v>
      </c>
      <c r="AB895" s="411">
        <f t="shared" ref="AB895" si="2635">AB894</f>
        <v>0</v>
      </c>
      <c r="AC895" s="411">
        <f t="shared" ref="AC895" si="2636">AC894</f>
        <v>0</v>
      </c>
      <c r="AD895" s="411">
        <f t="shared" ref="AD895" si="2637">AD894</f>
        <v>0</v>
      </c>
      <c r="AE895" s="411">
        <f t="shared" ref="AE895" si="2638">AE894</f>
        <v>0</v>
      </c>
      <c r="AF895" s="411">
        <f t="shared" ref="AF895" si="2639">AF894</f>
        <v>0</v>
      </c>
      <c r="AG895" s="411">
        <f t="shared" ref="AG895" si="2640">AG894</f>
        <v>0</v>
      </c>
      <c r="AH895" s="411">
        <f t="shared" ref="AH895" si="2641">AH894</f>
        <v>0</v>
      </c>
      <c r="AI895" s="411">
        <f t="shared" ref="AI895" si="2642">AI894</f>
        <v>0</v>
      </c>
      <c r="AJ895" s="411">
        <f t="shared" ref="AJ895" si="2643">AJ894</f>
        <v>0</v>
      </c>
      <c r="AK895" s="411">
        <f t="shared" ref="AK895" si="2644">AK894</f>
        <v>0</v>
      </c>
      <c r="AL895" s="411">
        <f t="shared" ref="AL895" si="2645">AL894</f>
        <v>0</v>
      </c>
      <c r="AM895" s="306"/>
    </row>
    <row r="896" spans="1:39" outlineLevel="1">
      <c r="A896" s="529"/>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outlineLevel="1">
      <c r="A897" s="529">
        <v>40</v>
      </c>
      <c r="B897" s="428" t="s">
        <v>132</v>
      </c>
      <c r="C897" s="291" t="s">
        <v>25</v>
      </c>
      <c r="D897" s="295"/>
      <c r="E897" s="295"/>
      <c r="F897" s="295"/>
      <c r="G897" s="295"/>
      <c r="H897" s="295"/>
      <c r="I897" s="295"/>
      <c r="J897" s="295"/>
      <c r="K897" s="295"/>
      <c r="L897" s="295"/>
      <c r="M897" s="295"/>
      <c r="N897" s="295">
        <v>12</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outlineLevel="1">
      <c r="A898" s="529"/>
      <c r="B898" s="294" t="s">
        <v>342</v>
      </c>
      <c r="C898" s="291" t="s">
        <v>163</v>
      </c>
      <c r="D898" s="295"/>
      <c r="E898" s="295"/>
      <c r="F898" s="295"/>
      <c r="G898" s="295"/>
      <c r="H898" s="295"/>
      <c r="I898" s="295"/>
      <c r="J898" s="295"/>
      <c r="K898" s="295"/>
      <c r="L898" s="295"/>
      <c r="M898" s="295"/>
      <c r="N898" s="295">
        <f>N897</f>
        <v>12</v>
      </c>
      <c r="O898" s="295"/>
      <c r="P898" s="295"/>
      <c r="Q898" s="295"/>
      <c r="R898" s="295"/>
      <c r="S898" s="295"/>
      <c r="T898" s="295"/>
      <c r="U898" s="295"/>
      <c r="V898" s="295"/>
      <c r="W898" s="295"/>
      <c r="X898" s="295"/>
      <c r="Y898" s="411">
        <f>Y897</f>
        <v>0</v>
      </c>
      <c r="Z898" s="411">
        <f t="shared" ref="Z898" si="2646">Z897</f>
        <v>0</v>
      </c>
      <c r="AA898" s="411">
        <f t="shared" ref="AA898" si="2647">AA897</f>
        <v>0</v>
      </c>
      <c r="AB898" s="411">
        <f t="shared" ref="AB898" si="2648">AB897</f>
        <v>0</v>
      </c>
      <c r="AC898" s="411">
        <f t="shared" ref="AC898" si="2649">AC897</f>
        <v>0</v>
      </c>
      <c r="AD898" s="411">
        <f t="shared" ref="AD898" si="2650">AD897</f>
        <v>0</v>
      </c>
      <c r="AE898" s="411">
        <f t="shared" ref="AE898" si="2651">AE897</f>
        <v>0</v>
      </c>
      <c r="AF898" s="411">
        <f t="shared" ref="AF898" si="2652">AF897</f>
        <v>0</v>
      </c>
      <c r="AG898" s="411">
        <f t="shared" ref="AG898" si="2653">AG897</f>
        <v>0</v>
      </c>
      <c r="AH898" s="411">
        <f t="shared" ref="AH898" si="2654">AH897</f>
        <v>0</v>
      </c>
      <c r="AI898" s="411">
        <f t="shared" ref="AI898" si="2655">AI897</f>
        <v>0</v>
      </c>
      <c r="AJ898" s="411">
        <f t="shared" ref="AJ898" si="2656">AJ897</f>
        <v>0</v>
      </c>
      <c r="AK898" s="411">
        <f t="shared" ref="AK898" si="2657">AK897</f>
        <v>0</v>
      </c>
      <c r="AL898" s="411">
        <f t="shared" ref="AL898" si="2658">AL897</f>
        <v>0</v>
      </c>
      <c r="AM898" s="306"/>
    </row>
    <row r="899" spans="1:39" outlineLevel="1">
      <c r="A899" s="529"/>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45" outlineLevel="1">
      <c r="A900" s="529">
        <v>41</v>
      </c>
      <c r="B900" s="428" t="s">
        <v>133</v>
      </c>
      <c r="C900" s="291" t="s">
        <v>25</v>
      </c>
      <c r="D900" s="295"/>
      <c r="E900" s="295"/>
      <c r="F900" s="295"/>
      <c r="G900" s="295"/>
      <c r="H900" s="295"/>
      <c r="I900" s="295"/>
      <c r="J900" s="295"/>
      <c r="K900" s="295"/>
      <c r="L900" s="295"/>
      <c r="M900" s="295"/>
      <c r="N900" s="295">
        <v>12</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outlineLevel="1">
      <c r="A901" s="529"/>
      <c r="B901" s="294" t="s">
        <v>342</v>
      </c>
      <c r="C901" s="291" t="s">
        <v>163</v>
      </c>
      <c r="D901" s="295"/>
      <c r="E901" s="295"/>
      <c r="F901" s="295"/>
      <c r="G901" s="295"/>
      <c r="H901" s="295"/>
      <c r="I901" s="295"/>
      <c r="J901" s="295"/>
      <c r="K901" s="295"/>
      <c r="L901" s="295"/>
      <c r="M901" s="295"/>
      <c r="N901" s="295">
        <f>N900</f>
        <v>12</v>
      </c>
      <c r="O901" s="295"/>
      <c r="P901" s="295"/>
      <c r="Q901" s="295"/>
      <c r="R901" s="295"/>
      <c r="S901" s="295"/>
      <c r="T901" s="295"/>
      <c r="U901" s="295"/>
      <c r="V901" s="295"/>
      <c r="W901" s="295"/>
      <c r="X901" s="295"/>
      <c r="Y901" s="411">
        <f>Y900</f>
        <v>0</v>
      </c>
      <c r="Z901" s="411">
        <f t="shared" ref="Z901" si="2659">Z900</f>
        <v>0</v>
      </c>
      <c r="AA901" s="411">
        <f t="shared" ref="AA901" si="2660">AA900</f>
        <v>0</v>
      </c>
      <c r="AB901" s="411">
        <f t="shared" ref="AB901" si="2661">AB900</f>
        <v>0</v>
      </c>
      <c r="AC901" s="411">
        <f t="shared" ref="AC901" si="2662">AC900</f>
        <v>0</v>
      </c>
      <c r="AD901" s="411">
        <f t="shared" ref="AD901" si="2663">AD900</f>
        <v>0</v>
      </c>
      <c r="AE901" s="411">
        <f t="shared" ref="AE901" si="2664">AE900</f>
        <v>0</v>
      </c>
      <c r="AF901" s="411">
        <f t="shared" ref="AF901" si="2665">AF900</f>
        <v>0</v>
      </c>
      <c r="AG901" s="411">
        <f t="shared" ref="AG901" si="2666">AG900</f>
        <v>0</v>
      </c>
      <c r="AH901" s="411">
        <f t="shared" ref="AH901" si="2667">AH900</f>
        <v>0</v>
      </c>
      <c r="AI901" s="411">
        <f t="shared" ref="AI901" si="2668">AI900</f>
        <v>0</v>
      </c>
      <c r="AJ901" s="411">
        <f t="shared" ref="AJ901" si="2669">AJ900</f>
        <v>0</v>
      </c>
      <c r="AK901" s="411">
        <f t="shared" ref="AK901" si="2670">AK900</f>
        <v>0</v>
      </c>
      <c r="AL901" s="411">
        <f t="shared" ref="AL901" si="2671">AL900</f>
        <v>0</v>
      </c>
      <c r="AM901" s="306"/>
    </row>
    <row r="902" spans="1:39" outlineLevel="1">
      <c r="A902" s="529"/>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45" outlineLevel="1">
      <c r="A903" s="529">
        <v>42</v>
      </c>
      <c r="B903" s="428" t="s">
        <v>134</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outlineLevel="1">
      <c r="A904" s="529"/>
      <c r="B904" s="294" t="s">
        <v>342</v>
      </c>
      <c r="C904" s="291" t="s">
        <v>163</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2672">Z903</f>
        <v>0</v>
      </c>
      <c r="AA904" s="411">
        <f t="shared" ref="AA904" si="2673">AA903</f>
        <v>0</v>
      </c>
      <c r="AB904" s="411">
        <f t="shared" ref="AB904" si="2674">AB903</f>
        <v>0</v>
      </c>
      <c r="AC904" s="411">
        <f t="shared" ref="AC904" si="2675">AC903</f>
        <v>0</v>
      </c>
      <c r="AD904" s="411">
        <f t="shared" ref="AD904" si="2676">AD903</f>
        <v>0</v>
      </c>
      <c r="AE904" s="411">
        <f t="shared" ref="AE904" si="2677">AE903</f>
        <v>0</v>
      </c>
      <c r="AF904" s="411">
        <f t="shared" ref="AF904" si="2678">AF903</f>
        <v>0</v>
      </c>
      <c r="AG904" s="411">
        <f t="shared" ref="AG904" si="2679">AG903</f>
        <v>0</v>
      </c>
      <c r="AH904" s="411">
        <f t="shared" ref="AH904" si="2680">AH903</f>
        <v>0</v>
      </c>
      <c r="AI904" s="411">
        <f t="shared" ref="AI904" si="2681">AI903</f>
        <v>0</v>
      </c>
      <c r="AJ904" s="411">
        <f t="shared" ref="AJ904" si="2682">AJ903</f>
        <v>0</v>
      </c>
      <c r="AK904" s="411">
        <f t="shared" ref="AK904" si="2683">AK903</f>
        <v>0</v>
      </c>
      <c r="AL904" s="411">
        <f t="shared" ref="AL904" si="2684">AL903</f>
        <v>0</v>
      </c>
      <c r="AM904" s="306"/>
    </row>
    <row r="905" spans="1:39" outlineLevel="1">
      <c r="A905" s="529"/>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30" outlineLevel="1">
      <c r="A906" s="529">
        <v>43</v>
      </c>
      <c r="B906" s="428" t="s">
        <v>135</v>
      </c>
      <c r="C906" s="291" t="s">
        <v>25</v>
      </c>
      <c r="D906" s="295"/>
      <c r="E906" s="295"/>
      <c r="F906" s="295"/>
      <c r="G906" s="295"/>
      <c r="H906" s="295"/>
      <c r="I906" s="295"/>
      <c r="J906" s="295"/>
      <c r="K906" s="295"/>
      <c r="L906" s="295"/>
      <c r="M906" s="295"/>
      <c r="N906" s="295">
        <v>12</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outlineLevel="1">
      <c r="A907" s="529"/>
      <c r="B907" s="294" t="s">
        <v>342</v>
      </c>
      <c r="C907" s="291" t="s">
        <v>163</v>
      </c>
      <c r="D907" s="295"/>
      <c r="E907" s="295"/>
      <c r="F907" s="295"/>
      <c r="G907" s="295"/>
      <c r="H907" s="295"/>
      <c r="I907" s="295"/>
      <c r="J907" s="295"/>
      <c r="K907" s="295"/>
      <c r="L907" s="295"/>
      <c r="M907" s="295"/>
      <c r="N907" s="295">
        <f>N906</f>
        <v>12</v>
      </c>
      <c r="O907" s="295"/>
      <c r="P907" s="295"/>
      <c r="Q907" s="295"/>
      <c r="R907" s="295"/>
      <c r="S907" s="295"/>
      <c r="T907" s="295"/>
      <c r="U907" s="295"/>
      <c r="V907" s="295"/>
      <c r="W907" s="295"/>
      <c r="X907" s="295"/>
      <c r="Y907" s="411">
        <f>Y906</f>
        <v>0</v>
      </c>
      <c r="Z907" s="411">
        <f t="shared" ref="Z907" si="2685">Z906</f>
        <v>0</v>
      </c>
      <c r="AA907" s="411">
        <f t="shared" ref="AA907" si="2686">AA906</f>
        <v>0</v>
      </c>
      <c r="AB907" s="411">
        <f t="shared" ref="AB907" si="2687">AB906</f>
        <v>0</v>
      </c>
      <c r="AC907" s="411">
        <f t="shared" ref="AC907" si="2688">AC906</f>
        <v>0</v>
      </c>
      <c r="AD907" s="411">
        <f t="shared" ref="AD907" si="2689">AD906</f>
        <v>0</v>
      </c>
      <c r="AE907" s="411">
        <f t="shared" ref="AE907" si="2690">AE906</f>
        <v>0</v>
      </c>
      <c r="AF907" s="411">
        <f t="shared" ref="AF907" si="2691">AF906</f>
        <v>0</v>
      </c>
      <c r="AG907" s="411">
        <f t="shared" ref="AG907" si="2692">AG906</f>
        <v>0</v>
      </c>
      <c r="AH907" s="411">
        <f t="shared" ref="AH907" si="2693">AH906</f>
        <v>0</v>
      </c>
      <c r="AI907" s="411">
        <f t="shared" ref="AI907" si="2694">AI906</f>
        <v>0</v>
      </c>
      <c r="AJ907" s="411">
        <f t="shared" ref="AJ907" si="2695">AJ906</f>
        <v>0</v>
      </c>
      <c r="AK907" s="411">
        <f t="shared" ref="AK907" si="2696">AK906</f>
        <v>0</v>
      </c>
      <c r="AL907" s="411">
        <f t="shared" ref="AL907" si="2697">AL906</f>
        <v>0</v>
      </c>
      <c r="AM907" s="306"/>
    </row>
    <row r="908" spans="1:39" outlineLevel="1">
      <c r="A908" s="529"/>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outlineLevel="1">
      <c r="A909" s="529">
        <v>44</v>
      </c>
      <c r="B909" s="428" t="s">
        <v>136</v>
      </c>
      <c r="C909" s="291" t="s">
        <v>25</v>
      </c>
      <c r="D909" s="295"/>
      <c r="E909" s="295"/>
      <c r="F909" s="295"/>
      <c r="G909" s="295"/>
      <c r="H909" s="295"/>
      <c r="I909" s="295"/>
      <c r="J909" s="295"/>
      <c r="K909" s="295"/>
      <c r="L909" s="295"/>
      <c r="M909" s="295"/>
      <c r="N909" s="295">
        <v>12</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outlineLevel="1">
      <c r="A910" s="529"/>
      <c r="B910" s="294" t="s">
        <v>342</v>
      </c>
      <c r="C910" s="291" t="s">
        <v>163</v>
      </c>
      <c r="D910" s="295"/>
      <c r="E910" s="295"/>
      <c r="F910" s="295"/>
      <c r="G910" s="295"/>
      <c r="H910" s="295"/>
      <c r="I910" s="295"/>
      <c r="J910" s="295"/>
      <c r="K910" s="295"/>
      <c r="L910" s="295"/>
      <c r="M910" s="295"/>
      <c r="N910" s="295">
        <f>N909</f>
        <v>12</v>
      </c>
      <c r="O910" s="295"/>
      <c r="P910" s="295"/>
      <c r="Q910" s="295"/>
      <c r="R910" s="295"/>
      <c r="S910" s="295"/>
      <c r="T910" s="295"/>
      <c r="U910" s="295"/>
      <c r="V910" s="295"/>
      <c r="W910" s="295"/>
      <c r="X910" s="295"/>
      <c r="Y910" s="411">
        <f>Y909</f>
        <v>0</v>
      </c>
      <c r="Z910" s="411">
        <f t="shared" ref="Z910" si="2698">Z909</f>
        <v>0</v>
      </c>
      <c r="AA910" s="411">
        <f t="shared" ref="AA910" si="2699">AA909</f>
        <v>0</v>
      </c>
      <c r="AB910" s="411">
        <f t="shared" ref="AB910" si="2700">AB909</f>
        <v>0</v>
      </c>
      <c r="AC910" s="411">
        <f t="shared" ref="AC910" si="2701">AC909</f>
        <v>0</v>
      </c>
      <c r="AD910" s="411">
        <f t="shared" ref="AD910" si="2702">AD909</f>
        <v>0</v>
      </c>
      <c r="AE910" s="411">
        <f t="shared" ref="AE910" si="2703">AE909</f>
        <v>0</v>
      </c>
      <c r="AF910" s="411">
        <f t="shared" ref="AF910" si="2704">AF909</f>
        <v>0</v>
      </c>
      <c r="AG910" s="411">
        <f t="shared" ref="AG910" si="2705">AG909</f>
        <v>0</v>
      </c>
      <c r="AH910" s="411">
        <f t="shared" ref="AH910" si="2706">AH909</f>
        <v>0</v>
      </c>
      <c r="AI910" s="411">
        <f t="shared" ref="AI910" si="2707">AI909</f>
        <v>0</v>
      </c>
      <c r="AJ910" s="411">
        <f t="shared" ref="AJ910" si="2708">AJ909</f>
        <v>0</v>
      </c>
      <c r="AK910" s="411">
        <f t="shared" ref="AK910" si="2709">AK909</f>
        <v>0</v>
      </c>
      <c r="AL910" s="411">
        <f t="shared" ref="AL910" si="2710">AL909</f>
        <v>0</v>
      </c>
      <c r="AM910" s="306"/>
    </row>
    <row r="911" spans="1:39" outlineLevel="1">
      <c r="A911" s="529"/>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outlineLevel="1">
      <c r="A912" s="529">
        <v>45</v>
      </c>
      <c r="B912" s="428" t="s">
        <v>137</v>
      </c>
      <c r="C912" s="291" t="s">
        <v>25</v>
      </c>
      <c r="D912" s="295"/>
      <c r="E912" s="295"/>
      <c r="F912" s="295"/>
      <c r="G912" s="295"/>
      <c r="H912" s="295"/>
      <c r="I912" s="295"/>
      <c r="J912" s="295"/>
      <c r="K912" s="295"/>
      <c r="L912" s="295"/>
      <c r="M912" s="295"/>
      <c r="N912" s="295">
        <v>12</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outlineLevel="1">
      <c r="A913" s="529"/>
      <c r="B913" s="294" t="s">
        <v>342</v>
      </c>
      <c r="C913" s="291" t="s">
        <v>163</v>
      </c>
      <c r="D913" s="295"/>
      <c r="E913" s="295"/>
      <c r="F913" s="295"/>
      <c r="G913" s="295"/>
      <c r="H913" s="295"/>
      <c r="I913" s="295"/>
      <c r="J913" s="295"/>
      <c r="K913" s="295"/>
      <c r="L913" s="295"/>
      <c r="M913" s="295"/>
      <c r="N913" s="295">
        <f>N912</f>
        <v>12</v>
      </c>
      <c r="O913" s="295"/>
      <c r="P913" s="295"/>
      <c r="Q913" s="295"/>
      <c r="R913" s="295"/>
      <c r="S913" s="295"/>
      <c r="T913" s="295"/>
      <c r="U913" s="295"/>
      <c r="V913" s="295"/>
      <c r="W913" s="295"/>
      <c r="X913" s="295"/>
      <c r="Y913" s="411">
        <f>Y912</f>
        <v>0</v>
      </c>
      <c r="Z913" s="411">
        <f t="shared" ref="Z913" si="2711">Z912</f>
        <v>0</v>
      </c>
      <c r="AA913" s="411">
        <f t="shared" ref="AA913" si="2712">AA912</f>
        <v>0</v>
      </c>
      <c r="AB913" s="411">
        <f t="shared" ref="AB913" si="2713">AB912</f>
        <v>0</v>
      </c>
      <c r="AC913" s="411">
        <f t="shared" ref="AC913" si="2714">AC912</f>
        <v>0</v>
      </c>
      <c r="AD913" s="411">
        <f t="shared" ref="AD913" si="2715">AD912</f>
        <v>0</v>
      </c>
      <c r="AE913" s="411">
        <f t="shared" ref="AE913" si="2716">AE912</f>
        <v>0</v>
      </c>
      <c r="AF913" s="411">
        <f t="shared" ref="AF913" si="2717">AF912</f>
        <v>0</v>
      </c>
      <c r="AG913" s="411">
        <f t="shared" ref="AG913" si="2718">AG912</f>
        <v>0</v>
      </c>
      <c r="AH913" s="411">
        <f t="shared" ref="AH913" si="2719">AH912</f>
        <v>0</v>
      </c>
      <c r="AI913" s="411">
        <f t="shared" ref="AI913" si="2720">AI912</f>
        <v>0</v>
      </c>
      <c r="AJ913" s="411">
        <f t="shared" ref="AJ913" si="2721">AJ912</f>
        <v>0</v>
      </c>
      <c r="AK913" s="411">
        <f t="shared" ref="AK913" si="2722">AK912</f>
        <v>0</v>
      </c>
      <c r="AL913" s="411">
        <f t="shared" ref="AL913" si="2723">AL912</f>
        <v>0</v>
      </c>
      <c r="AM913" s="306"/>
    </row>
    <row r="914" spans="1:39" outlineLevel="1">
      <c r="A914" s="529"/>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outlineLevel="1">
      <c r="A915" s="529">
        <v>46</v>
      </c>
      <c r="B915" s="428" t="s">
        <v>138</v>
      </c>
      <c r="C915" s="291" t="s">
        <v>25</v>
      </c>
      <c r="D915" s="295"/>
      <c r="E915" s="295"/>
      <c r="F915" s="295"/>
      <c r="G915" s="295"/>
      <c r="H915" s="295"/>
      <c r="I915" s="295"/>
      <c r="J915" s="295"/>
      <c r="K915" s="295"/>
      <c r="L915" s="295"/>
      <c r="M915" s="295"/>
      <c r="N915" s="295">
        <v>12</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outlineLevel="1">
      <c r="A916" s="529"/>
      <c r="B916" s="294" t="s">
        <v>342</v>
      </c>
      <c r="C916" s="291" t="s">
        <v>163</v>
      </c>
      <c r="D916" s="295"/>
      <c r="E916" s="295"/>
      <c r="F916" s="295"/>
      <c r="G916" s="295"/>
      <c r="H916" s="295"/>
      <c r="I916" s="295"/>
      <c r="J916" s="295"/>
      <c r="K916" s="295"/>
      <c r="L916" s="295"/>
      <c r="M916" s="295"/>
      <c r="N916" s="295">
        <f>N915</f>
        <v>12</v>
      </c>
      <c r="O916" s="295"/>
      <c r="P916" s="295"/>
      <c r="Q916" s="295"/>
      <c r="R916" s="295"/>
      <c r="S916" s="295"/>
      <c r="T916" s="295"/>
      <c r="U916" s="295"/>
      <c r="V916" s="295"/>
      <c r="W916" s="295"/>
      <c r="X916" s="295"/>
      <c r="Y916" s="411">
        <f>Y915</f>
        <v>0</v>
      </c>
      <c r="Z916" s="411">
        <f t="shared" ref="Z916" si="2724">Z915</f>
        <v>0</v>
      </c>
      <c r="AA916" s="411">
        <f t="shared" ref="AA916" si="2725">AA915</f>
        <v>0</v>
      </c>
      <c r="AB916" s="411">
        <f t="shared" ref="AB916" si="2726">AB915</f>
        <v>0</v>
      </c>
      <c r="AC916" s="411">
        <f t="shared" ref="AC916" si="2727">AC915</f>
        <v>0</v>
      </c>
      <c r="AD916" s="411">
        <f t="shared" ref="AD916" si="2728">AD915</f>
        <v>0</v>
      </c>
      <c r="AE916" s="411">
        <f t="shared" ref="AE916" si="2729">AE915</f>
        <v>0</v>
      </c>
      <c r="AF916" s="411">
        <f t="shared" ref="AF916" si="2730">AF915</f>
        <v>0</v>
      </c>
      <c r="AG916" s="411">
        <f t="shared" ref="AG916" si="2731">AG915</f>
        <v>0</v>
      </c>
      <c r="AH916" s="411">
        <f t="shared" ref="AH916" si="2732">AH915</f>
        <v>0</v>
      </c>
      <c r="AI916" s="411">
        <f t="shared" ref="AI916" si="2733">AI915</f>
        <v>0</v>
      </c>
      <c r="AJ916" s="411">
        <f t="shared" ref="AJ916" si="2734">AJ915</f>
        <v>0</v>
      </c>
      <c r="AK916" s="411">
        <f t="shared" ref="AK916" si="2735">AK915</f>
        <v>0</v>
      </c>
      <c r="AL916" s="411">
        <f t="shared" ref="AL916" si="2736">AL915</f>
        <v>0</v>
      </c>
      <c r="AM916" s="306"/>
    </row>
    <row r="917" spans="1:39" outlineLevel="1">
      <c r="A917" s="529"/>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outlineLevel="1">
      <c r="A918" s="529">
        <v>47</v>
      </c>
      <c r="B918" s="428" t="s">
        <v>139</v>
      </c>
      <c r="C918" s="291" t="s">
        <v>25</v>
      </c>
      <c r="D918" s="295"/>
      <c r="E918" s="295"/>
      <c r="F918" s="295"/>
      <c r="G918" s="295"/>
      <c r="H918" s="295"/>
      <c r="I918" s="295"/>
      <c r="J918" s="295"/>
      <c r="K918" s="295"/>
      <c r="L918" s="295"/>
      <c r="M918" s="295"/>
      <c r="N918" s="295">
        <v>12</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outlineLevel="1">
      <c r="A919" s="529"/>
      <c r="B919" s="294" t="s">
        <v>342</v>
      </c>
      <c r="C919" s="291" t="s">
        <v>163</v>
      </c>
      <c r="D919" s="295"/>
      <c r="E919" s="295"/>
      <c r="F919" s="295"/>
      <c r="G919" s="295"/>
      <c r="H919" s="295"/>
      <c r="I919" s="295"/>
      <c r="J919" s="295"/>
      <c r="K919" s="295"/>
      <c r="L919" s="295"/>
      <c r="M919" s="295"/>
      <c r="N919" s="295">
        <f>N918</f>
        <v>12</v>
      </c>
      <c r="O919" s="295"/>
      <c r="P919" s="295"/>
      <c r="Q919" s="295"/>
      <c r="R919" s="295"/>
      <c r="S919" s="295"/>
      <c r="T919" s="295"/>
      <c r="U919" s="295"/>
      <c r="V919" s="295"/>
      <c r="W919" s="295"/>
      <c r="X919" s="295"/>
      <c r="Y919" s="411">
        <f>Y918</f>
        <v>0</v>
      </c>
      <c r="Z919" s="411">
        <f t="shared" ref="Z919" si="2737">Z918</f>
        <v>0</v>
      </c>
      <c r="AA919" s="411">
        <f t="shared" ref="AA919" si="2738">AA918</f>
        <v>0</v>
      </c>
      <c r="AB919" s="411">
        <f t="shared" ref="AB919" si="2739">AB918</f>
        <v>0</v>
      </c>
      <c r="AC919" s="411">
        <f t="shared" ref="AC919" si="2740">AC918</f>
        <v>0</v>
      </c>
      <c r="AD919" s="411">
        <f t="shared" ref="AD919" si="2741">AD918</f>
        <v>0</v>
      </c>
      <c r="AE919" s="411">
        <f t="shared" ref="AE919" si="2742">AE918</f>
        <v>0</v>
      </c>
      <c r="AF919" s="411">
        <f t="shared" ref="AF919" si="2743">AF918</f>
        <v>0</v>
      </c>
      <c r="AG919" s="411">
        <f t="shared" ref="AG919" si="2744">AG918</f>
        <v>0</v>
      </c>
      <c r="AH919" s="411">
        <f t="shared" ref="AH919" si="2745">AH918</f>
        <v>0</v>
      </c>
      <c r="AI919" s="411">
        <f t="shared" ref="AI919" si="2746">AI918</f>
        <v>0</v>
      </c>
      <c r="AJ919" s="411">
        <f t="shared" ref="AJ919" si="2747">AJ918</f>
        <v>0</v>
      </c>
      <c r="AK919" s="411">
        <f t="shared" ref="AK919" si="2748">AK918</f>
        <v>0</v>
      </c>
      <c r="AL919" s="411">
        <f t="shared" ref="AL919" si="2749">AL918</f>
        <v>0</v>
      </c>
      <c r="AM919" s="306"/>
    </row>
    <row r="920" spans="1:39" outlineLevel="1">
      <c r="A920" s="529"/>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45" outlineLevel="1">
      <c r="A921" s="529">
        <v>48</v>
      </c>
      <c r="B921" s="428" t="s">
        <v>140</v>
      </c>
      <c r="C921" s="291" t="s">
        <v>25</v>
      </c>
      <c r="D921" s="295"/>
      <c r="E921" s="295"/>
      <c r="F921" s="295"/>
      <c r="G921" s="295"/>
      <c r="H921" s="295"/>
      <c r="I921" s="295"/>
      <c r="J921" s="295"/>
      <c r="K921" s="295"/>
      <c r="L921" s="295"/>
      <c r="M921" s="295"/>
      <c r="N921" s="295">
        <v>12</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outlineLevel="1">
      <c r="A922" s="529"/>
      <c r="B922" s="294" t="s">
        <v>342</v>
      </c>
      <c r="C922" s="291" t="s">
        <v>163</v>
      </c>
      <c r="D922" s="295"/>
      <c r="E922" s="295"/>
      <c r="F922" s="295"/>
      <c r="G922" s="295"/>
      <c r="H922" s="295"/>
      <c r="I922" s="295"/>
      <c r="J922" s="295"/>
      <c r="K922" s="295"/>
      <c r="L922" s="295"/>
      <c r="M922" s="295"/>
      <c r="N922" s="295">
        <f>N921</f>
        <v>12</v>
      </c>
      <c r="O922" s="295"/>
      <c r="P922" s="295"/>
      <c r="Q922" s="295"/>
      <c r="R922" s="295"/>
      <c r="S922" s="295"/>
      <c r="T922" s="295"/>
      <c r="U922" s="295"/>
      <c r="V922" s="295"/>
      <c r="W922" s="295"/>
      <c r="X922" s="295"/>
      <c r="Y922" s="411">
        <f>Y921</f>
        <v>0</v>
      </c>
      <c r="Z922" s="411">
        <f t="shared" ref="Z922" si="2750">Z921</f>
        <v>0</v>
      </c>
      <c r="AA922" s="411">
        <f t="shared" ref="AA922" si="2751">AA921</f>
        <v>0</v>
      </c>
      <c r="AB922" s="411">
        <f t="shared" ref="AB922" si="2752">AB921</f>
        <v>0</v>
      </c>
      <c r="AC922" s="411">
        <f t="shared" ref="AC922" si="2753">AC921</f>
        <v>0</v>
      </c>
      <c r="AD922" s="411">
        <f t="shared" ref="AD922" si="2754">AD921</f>
        <v>0</v>
      </c>
      <c r="AE922" s="411">
        <f t="shared" ref="AE922" si="2755">AE921</f>
        <v>0</v>
      </c>
      <c r="AF922" s="411">
        <f t="shared" ref="AF922" si="2756">AF921</f>
        <v>0</v>
      </c>
      <c r="AG922" s="411">
        <f t="shared" ref="AG922" si="2757">AG921</f>
        <v>0</v>
      </c>
      <c r="AH922" s="411">
        <f t="shared" ref="AH922" si="2758">AH921</f>
        <v>0</v>
      </c>
      <c r="AI922" s="411">
        <f t="shared" ref="AI922" si="2759">AI921</f>
        <v>0</v>
      </c>
      <c r="AJ922" s="411">
        <f t="shared" ref="AJ922" si="2760">AJ921</f>
        <v>0</v>
      </c>
      <c r="AK922" s="411">
        <f t="shared" ref="AK922" si="2761">AK921</f>
        <v>0</v>
      </c>
      <c r="AL922" s="411">
        <f t="shared" ref="AL922" si="2762">AL921</f>
        <v>0</v>
      </c>
      <c r="AM922" s="306"/>
    </row>
    <row r="923" spans="1:39" outlineLevel="1">
      <c r="A923" s="529"/>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outlineLevel="1">
      <c r="A924" s="529">
        <v>49</v>
      </c>
      <c r="B924" s="428" t="s">
        <v>141</v>
      </c>
      <c r="C924" s="291" t="s">
        <v>25</v>
      </c>
      <c r="D924" s="295"/>
      <c r="E924" s="295"/>
      <c r="F924" s="295"/>
      <c r="G924" s="295"/>
      <c r="H924" s="295"/>
      <c r="I924" s="295"/>
      <c r="J924" s="295"/>
      <c r="K924" s="295"/>
      <c r="L924" s="295"/>
      <c r="M924" s="295"/>
      <c r="N924" s="295">
        <v>12</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outlineLevel="1">
      <c r="A925" s="529"/>
      <c r="B925" s="294" t="s">
        <v>342</v>
      </c>
      <c r="C925" s="291" t="s">
        <v>163</v>
      </c>
      <c r="D925" s="295"/>
      <c r="E925" s="295"/>
      <c r="F925" s="295"/>
      <c r="G925" s="295"/>
      <c r="H925" s="295"/>
      <c r="I925" s="295"/>
      <c r="J925" s="295"/>
      <c r="K925" s="295"/>
      <c r="L925" s="295"/>
      <c r="M925" s="295"/>
      <c r="N925" s="295">
        <f>N924</f>
        <v>12</v>
      </c>
      <c r="O925" s="295"/>
      <c r="P925" s="295"/>
      <c r="Q925" s="295"/>
      <c r="R925" s="295"/>
      <c r="S925" s="295"/>
      <c r="T925" s="295"/>
      <c r="U925" s="295"/>
      <c r="V925" s="295"/>
      <c r="W925" s="295"/>
      <c r="X925" s="295"/>
      <c r="Y925" s="411">
        <f>Y924</f>
        <v>0</v>
      </c>
      <c r="Z925" s="411">
        <f t="shared" ref="Z925" si="2763">Z924</f>
        <v>0</v>
      </c>
      <c r="AA925" s="411">
        <f t="shared" ref="AA925" si="2764">AA924</f>
        <v>0</v>
      </c>
      <c r="AB925" s="411">
        <f t="shared" ref="AB925" si="2765">AB924</f>
        <v>0</v>
      </c>
      <c r="AC925" s="411">
        <f t="shared" ref="AC925" si="2766">AC924</f>
        <v>0</v>
      </c>
      <c r="AD925" s="411">
        <f t="shared" ref="AD925" si="2767">AD924</f>
        <v>0</v>
      </c>
      <c r="AE925" s="411">
        <f t="shared" ref="AE925" si="2768">AE924</f>
        <v>0</v>
      </c>
      <c r="AF925" s="411">
        <f t="shared" ref="AF925" si="2769">AF924</f>
        <v>0</v>
      </c>
      <c r="AG925" s="411">
        <f t="shared" ref="AG925" si="2770">AG924</f>
        <v>0</v>
      </c>
      <c r="AH925" s="411">
        <f t="shared" ref="AH925" si="2771">AH924</f>
        <v>0</v>
      </c>
      <c r="AI925" s="411">
        <f t="shared" ref="AI925" si="2772">AI924</f>
        <v>0</v>
      </c>
      <c r="AJ925" s="411">
        <f t="shared" ref="AJ925" si="2773">AJ924</f>
        <v>0</v>
      </c>
      <c r="AK925" s="411">
        <f t="shared" ref="AK925" si="2774">AK924</f>
        <v>0</v>
      </c>
      <c r="AL925" s="411">
        <f t="shared" ref="AL925" si="2775">AL924</f>
        <v>0</v>
      </c>
      <c r="AM925" s="306"/>
    </row>
    <row r="926" spans="1:39" outlineLevel="1">
      <c r="A926" s="529"/>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75">
      <c r="B927" s="327" t="s">
        <v>328</v>
      </c>
      <c r="C927" s="329"/>
      <c r="D927" s="329">
        <f>SUM(D770:D925)</f>
        <v>0</v>
      </c>
      <c r="E927" s="329"/>
      <c r="F927" s="329"/>
      <c r="G927" s="329"/>
      <c r="H927" s="329"/>
      <c r="I927" s="329"/>
      <c r="J927" s="329"/>
      <c r="K927" s="329"/>
      <c r="L927" s="329"/>
      <c r="M927" s="329"/>
      <c r="N927" s="329"/>
      <c r="O927" s="329">
        <f>SUM(O770:O925)</f>
        <v>0</v>
      </c>
      <c r="P927" s="329"/>
      <c r="Q927" s="329"/>
      <c r="R927" s="329"/>
      <c r="S927" s="329"/>
      <c r="T927" s="329"/>
      <c r="U927" s="329"/>
      <c r="V927" s="329"/>
      <c r="W927" s="329"/>
      <c r="X927" s="329"/>
      <c r="Y927" s="329">
        <f>IF(Y768="kWh",SUMPRODUCT(D770:D925,Y770:Y925))</f>
        <v>0</v>
      </c>
      <c r="Z927" s="329">
        <f>IF(Z768="kWh",SUMPRODUCT(D770:D925,Z770:Z925))</f>
        <v>0</v>
      </c>
      <c r="AA927" s="329">
        <f>IF(AA768="kw",SUMPRODUCT(N770:N925,O770:O925,AA770:AA925),SUMPRODUCT(D770:D925,AA770:AA925))</f>
        <v>0</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75">
      <c r="B928" s="391" t="s">
        <v>329</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1006548.1082931462</v>
      </c>
      <c r="Z928" s="392">
        <f>HLOOKUP(Z584,'2. LRAMVA Threshold'!$B$42:$Q$53,11,FALSE)</f>
        <v>395891.49990205932</v>
      </c>
      <c r="AA928" s="392">
        <f>HLOOKUP(AA584,'2. LRAMVA Threshold'!$B$42:$Q$53,11,FALSE)</f>
        <v>1501.498994124122</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c r="B930" s="324" t="s">
        <v>330</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4.4999999999999997E-3</v>
      </c>
      <c r="Z930" s="341">
        <f>HLOOKUP(Z$35,'3.  Distribution Rates'!$C$122:$P$133,11,FALSE)</f>
        <v>1.43E-2</v>
      </c>
      <c r="AA930" s="341">
        <f>HLOOKUP(AA$35,'3.  Distribution Rates'!$C$122:$P$133,11,FALSE)</f>
        <v>2.5518999999999998</v>
      </c>
      <c r="AB930" s="341">
        <f>HLOOKUP(AB$35,'3.  Distribution Rates'!$C$122:$P$133,11,FALSE)</f>
        <v>2.7124000000000001</v>
      </c>
      <c r="AC930" s="341">
        <f>HLOOKUP(AC$35,'3.  Distribution Rates'!$C$122:$P$133,11,FALSE)</f>
        <v>0</v>
      </c>
      <c r="AD930" s="341">
        <f>HLOOKUP(AD$35,'3.  Distribution Rates'!$C$122:$P$133,11,FALSE)</f>
        <v>0</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c r="B931" s="324" t="s">
        <v>331</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1372.2733757535984</v>
      </c>
      <c r="Z931" s="378">
        <f>'4.  2011-2014 LRAM'!Z142*Z930</f>
        <v>5219.1545375705336</v>
      </c>
      <c r="AA931" s="378">
        <f>'4.  2011-2014 LRAM'!AA142*AA930</f>
        <v>18787.457181007714</v>
      </c>
      <c r="AB931" s="378">
        <f>'4.  2011-2014 LRAM'!AB142*AB930</f>
        <v>1809.2953563208482</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6">
        <f t="shared" ref="AM931:AM939" si="2776">SUM(Y931:AL931)</f>
        <v>27188.180450652693</v>
      </c>
    </row>
    <row r="932" spans="2:39">
      <c r="B932" s="324" t="s">
        <v>332</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982.45828744333164</v>
      </c>
      <c r="Z932" s="378">
        <f>'4.  2011-2014 LRAM'!Z271*Z930</f>
        <v>3019.3199877532597</v>
      </c>
      <c r="AA932" s="378">
        <f>'4.  2011-2014 LRAM'!AA271*AA930</f>
        <v>1353.8555849280262</v>
      </c>
      <c r="AB932" s="378">
        <f>'4.  2011-2014 LRAM'!AB271*AB930</f>
        <v>3113.3080778165236</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6">
        <f t="shared" si="2776"/>
        <v>8468.9419379411411</v>
      </c>
    </row>
    <row r="933" spans="2:39">
      <c r="B933" s="324" t="s">
        <v>333</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938.5321113676755</v>
      </c>
      <c r="Z933" s="378">
        <f>'4.  2011-2014 LRAM'!Z400*Z930</f>
        <v>5075.8825077222355</v>
      </c>
      <c r="AA933" s="378">
        <f>'4.  2011-2014 LRAM'!AA400*AA930</f>
        <v>2782.9533871649637</v>
      </c>
      <c r="AB933" s="378">
        <f>'4.  2011-2014 LRAM'!AB400*AB930</f>
        <v>6422.219945842633</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6">
        <f t="shared" si="2776"/>
        <v>15219.587952097507</v>
      </c>
    </row>
    <row r="934" spans="2:39">
      <c r="B934" s="324" t="s">
        <v>334</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2474.5896451097547</v>
      </c>
      <c r="Z934" s="378">
        <f>'4.  2011-2014 LRAM'!Z530*Z930</f>
        <v>11651.949673287852</v>
      </c>
      <c r="AA934" s="378">
        <f>'4.  2011-2014 LRAM'!AA530*AA930</f>
        <v>12980.905885746746</v>
      </c>
      <c r="AB934" s="378">
        <f>'4.  2011-2014 LRAM'!AB530*AB930</f>
        <v>247.33968006393451</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6">
        <f t="shared" si="2776"/>
        <v>27354.784884208286</v>
      </c>
    </row>
    <row r="935" spans="2:39">
      <c r="B935" s="324" t="s">
        <v>335</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2777">Y211*Y930</f>
        <v>2435.9444999999996</v>
      </c>
      <c r="Z935" s="378">
        <f t="shared" si="2777"/>
        <v>6598.7867577901152</v>
      </c>
      <c r="AA935" s="378">
        <f t="shared" si="2777"/>
        <v>11516.143440019767</v>
      </c>
      <c r="AB935" s="378">
        <f t="shared" si="2777"/>
        <v>549.04525804658056</v>
      </c>
      <c r="AC935" s="378">
        <f t="shared" si="2777"/>
        <v>0</v>
      </c>
      <c r="AD935" s="378">
        <f t="shared" si="2777"/>
        <v>0</v>
      </c>
      <c r="AE935" s="378">
        <f t="shared" si="2777"/>
        <v>0</v>
      </c>
      <c r="AF935" s="378">
        <f t="shared" si="2777"/>
        <v>0</v>
      </c>
      <c r="AG935" s="378">
        <f t="shared" si="2777"/>
        <v>0</v>
      </c>
      <c r="AH935" s="378">
        <f t="shared" si="2777"/>
        <v>0</v>
      </c>
      <c r="AI935" s="378">
        <f t="shared" si="2777"/>
        <v>0</v>
      </c>
      <c r="AJ935" s="378">
        <f t="shared" si="2777"/>
        <v>0</v>
      </c>
      <c r="AK935" s="378">
        <f t="shared" si="2777"/>
        <v>0</v>
      </c>
      <c r="AL935" s="378">
        <f t="shared" si="2777"/>
        <v>0</v>
      </c>
      <c r="AM935" s="626">
        <f t="shared" si="2776"/>
        <v>21099.919955856458</v>
      </c>
    </row>
    <row r="936" spans="2:39">
      <c r="B936" s="324" t="s">
        <v>336</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2778">Y394*Y930</f>
        <v>0</v>
      </c>
      <c r="Z936" s="378">
        <f t="shared" si="2778"/>
        <v>0</v>
      </c>
      <c r="AA936" s="378">
        <f t="shared" si="2778"/>
        <v>0</v>
      </c>
      <c r="AB936" s="378">
        <f t="shared" si="2778"/>
        <v>0</v>
      </c>
      <c r="AC936" s="378">
        <f t="shared" si="2778"/>
        <v>0</v>
      </c>
      <c r="AD936" s="378">
        <f t="shared" si="2778"/>
        <v>0</v>
      </c>
      <c r="AE936" s="378">
        <f t="shared" si="2778"/>
        <v>0</v>
      </c>
      <c r="AF936" s="378">
        <f t="shared" si="2778"/>
        <v>0</v>
      </c>
      <c r="AG936" s="378">
        <f t="shared" si="2778"/>
        <v>0</v>
      </c>
      <c r="AH936" s="378">
        <f t="shared" si="2778"/>
        <v>0</v>
      </c>
      <c r="AI936" s="378">
        <f t="shared" si="2778"/>
        <v>0</v>
      </c>
      <c r="AJ936" s="378">
        <f t="shared" si="2778"/>
        <v>0</v>
      </c>
      <c r="AK936" s="378">
        <f t="shared" si="2778"/>
        <v>0</v>
      </c>
      <c r="AL936" s="378">
        <f t="shared" si="2778"/>
        <v>0</v>
      </c>
      <c r="AM936" s="626">
        <f t="shared" si="2776"/>
        <v>0</v>
      </c>
    </row>
    <row r="937" spans="2:39">
      <c r="B937" s="324" t="s">
        <v>337</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779">Y577*Y930</f>
        <v>0</v>
      </c>
      <c r="Z937" s="378">
        <f t="shared" si="2779"/>
        <v>0</v>
      </c>
      <c r="AA937" s="378">
        <f t="shared" si="2779"/>
        <v>0</v>
      </c>
      <c r="AB937" s="378">
        <f t="shared" si="2779"/>
        <v>0</v>
      </c>
      <c r="AC937" s="378">
        <f t="shared" si="2779"/>
        <v>0</v>
      </c>
      <c r="AD937" s="378">
        <f t="shared" si="2779"/>
        <v>0</v>
      </c>
      <c r="AE937" s="378">
        <f t="shared" si="2779"/>
        <v>0</v>
      </c>
      <c r="AF937" s="378">
        <f t="shared" si="2779"/>
        <v>0</v>
      </c>
      <c r="AG937" s="378">
        <f t="shared" si="2779"/>
        <v>0</v>
      </c>
      <c r="AH937" s="378">
        <f t="shared" si="2779"/>
        <v>0</v>
      </c>
      <c r="AI937" s="378">
        <f t="shared" si="2779"/>
        <v>0</v>
      </c>
      <c r="AJ937" s="378">
        <f t="shared" si="2779"/>
        <v>0</v>
      </c>
      <c r="AK937" s="378">
        <f t="shared" si="2779"/>
        <v>0</v>
      </c>
      <c r="AL937" s="378">
        <f t="shared" si="2779"/>
        <v>0</v>
      </c>
      <c r="AM937" s="626">
        <f t="shared" si="2776"/>
        <v>0</v>
      </c>
    </row>
    <row r="938" spans="2:39">
      <c r="B938" s="324" t="s">
        <v>338</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780">Y760*Y930</f>
        <v>0</v>
      </c>
      <c r="Z938" s="378">
        <f t="shared" si="2780"/>
        <v>0</v>
      </c>
      <c r="AA938" s="378">
        <f t="shared" si="2780"/>
        <v>0</v>
      </c>
      <c r="AB938" s="378">
        <f t="shared" si="2780"/>
        <v>0</v>
      </c>
      <c r="AC938" s="378">
        <f t="shared" si="2780"/>
        <v>0</v>
      </c>
      <c r="AD938" s="378">
        <f t="shared" si="2780"/>
        <v>0</v>
      </c>
      <c r="AE938" s="378">
        <f t="shared" si="2780"/>
        <v>0</v>
      </c>
      <c r="AF938" s="378">
        <f t="shared" si="2780"/>
        <v>0</v>
      </c>
      <c r="AG938" s="378">
        <f t="shared" si="2780"/>
        <v>0</v>
      </c>
      <c r="AH938" s="378">
        <f t="shared" si="2780"/>
        <v>0</v>
      </c>
      <c r="AI938" s="378">
        <f t="shared" si="2780"/>
        <v>0</v>
      </c>
      <c r="AJ938" s="378">
        <f t="shared" si="2780"/>
        <v>0</v>
      </c>
      <c r="AK938" s="378">
        <f t="shared" si="2780"/>
        <v>0</v>
      </c>
      <c r="AL938" s="378">
        <f t="shared" si="2780"/>
        <v>0</v>
      </c>
      <c r="AM938" s="626">
        <f t="shared" si="2776"/>
        <v>0</v>
      </c>
    </row>
    <row r="939" spans="2:39">
      <c r="B939" s="324" t="s">
        <v>339</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0</v>
      </c>
      <c r="Z939" s="378">
        <f t="shared" ref="Z939:AL939" si="2781">Z927*Z930</f>
        <v>0</v>
      </c>
      <c r="AA939" s="378">
        <f t="shared" si="2781"/>
        <v>0</v>
      </c>
      <c r="AB939" s="378">
        <f t="shared" si="2781"/>
        <v>0</v>
      </c>
      <c r="AC939" s="378">
        <f t="shared" si="2781"/>
        <v>0</v>
      </c>
      <c r="AD939" s="378">
        <f t="shared" si="2781"/>
        <v>0</v>
      </c>
      <c r="AE939" s="378">
        <f t="shared" si="2781"/>
        <v>0</v>
      </c>
      <c r="AF939" s="378">
        <f t="shared" si="2781"/>
        <v>0</v>
      </c>
      <c r="AG939" s="378">
        <f t="shared" si="2781"/>
        <v>0</v>
      </c>
      <c r="AH939" s="378">
        <f t="shared" si="2781"/>
        <v>0</v>
      </c>
      <c r="AI939" s="378">
        <f t="shared" si="2781"/>
        <v>0</v>
      </c>
      <c r="AJ939" s="378">
        <f t="shared" si="2781"/>
        <v>0</v>
      </c>
      <c r="AK939" s="378">
        <f t="shared" si="2781"/>
        <v>0</v>
      </c>
      <c r="AL939" s="378">
        <f t="shared" si="2781"/>
        <v>0</v>
      </c>
      <c r="AM939" s="626">
        <f t="shared" si="2776"/>
        <v>0</v>
      </c>
    </row>
    <row r="940" spans="2:39" ht="15.75">
      <c r="B940" s="349" t="s">
        <v>343</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8203.7979196743599</v>
      </c>
      <c r="Z940" s="346">
        <f t="shared" ref="Z940:AE940" si="2782">SUM(Z931:Z939)</f>
        <v>31565.093464123998</v>
      </c>
      <c r="AA940" s="346">
        <f t="shared" si="2782"/>
        <v>47421.315478867218</v>
      </c>
      <c r="AB940" s="346">
        <f t="shared" si="2782"/>
        <v>12141.208318090519</v>
      </c>
      <c r="AC940" s="346">
        <f t="shared" si="2782"/>
        <v>0</v>
      </c>
      <c r="AD940" s="346">
        <f t="shared" si="2782"/>
        <v>0</v>
      </c>
      <c r="AE940" s="346">
        <f t="shared" si="2782"/>
        <v>0</v>
      </c>
      <c r="AF940" s="346">
        <f>SUM(AF931:AF939)</f>
        <v>0</v>
      </c>
      <c r="AG940" s="346">
        <f t="shared" ref="AG940:AL940" si="2783">SUM(AG931:AG939)</f>
        <v>0</v>
      </c>
      <c r="AH940" s="346">
        <f t="shared" si="2783"/>
        <v>0</v>
      </c>
      <c r="AI940" s="346">
        <f t="shared" si="2783"/>
        <v>0</v>
      </c>
      <c r="AJ940" s="346">
        <f t="shared" si="2783"/>
        <v>0</v>
      </c>
      <c r="AK940" s="346">
        <f t="shared" si="2783"/>
        <v>0</v>
      </c>
      <c r="AL940" s="346">
        <f t="shared" si="2783"/>
        <v>0</v>
      </c>
      <c r="AM940" s="407">
        <f>SUM(AM931:AM939)</f>
        <v>99331.415180756085</v>
      </c>
    </row>
    <row r="941" spans="2:39" ht="15.75">
      <c r="B941" s="349" t="s">
        <v>344</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4529.4664873191577</v>
      </c>
      <c r="Z941" s="347">
        <f t="shared" ref="Z941:AE941" si="2784">Z928*Z930</f>
        <v>5661.2484485994482</v>
      </c>
      <c r="AA941" s="347">
        <f t="shared" si="2784"/>
        <v>3831.6752831053468</v>
      </c>
      <c r="AB941" s="347">
        <f t="shared" si="2784"/>
        <v>0</v>
      </c>
      <c r="AC941" s="347">
        <f t="shared" si="2784"/>
        <v>0</v>
      </c>
      <c r="AD941" s="347">
        <f t="shared" si="2784"/>
        <v>0</v>
      </c>
      <c r="AE941" s="347">
        <f t="shared" si="2784"/>
        <v>0</v>
      </c>
      <c r="AF941" s="347">
        <f>AF928*AF930</f>
        <v>0</v>
      </c>
      <c r="AG941" s="347">
        <f t="shared" ref="AG941:AL941" si="2785">AG928*AG930</f>
        <v>0</v>
      </c>
      <c r="AH941" s="347">
        <f t="shared" si="2785"/>
        <v>0</v>
      </c>
      <c r="AI941" s="347">
        <f t="shared" si="2785"/>
        <v>0</v>
      </c>
      <c r="AJ941" s="347">
        <f t="shared" si="2785"/>
        <v>0</v>
      </c>
      <c r="AK941" s="347">
        <f t="shared" si="2785"/>
        <v>0</v>
      </c>
      <c r="AL941" s="347">
        <f t="shared" si="2785"/>
        <v>0</v>
      </c>
      <c r="AM941" s="407">
        <f>SUM(Y941:AL941)</f>
        <v>14022.390219023953</v>
      </c>
    </row>
    <row r="942" spans="2:39" ht="15.75">
      <c r="B942" s="349" t="s">
        <v>345</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85309.024961732124</v>
      </c>
    </row>
    <row r="943" spans="2:39">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c r="B944" s="440" t="s">
        <v>340</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0</v>
      </c>
      <c r="Z944" s="326">
        <f>SUMPRODUCT(E770:E925,Z770:Z925)</f>
        <v>0</v>
      </c>
      <c r="AA944" s="326">
        <f t="shared" ref="AA944:AL944" si="2786">IF(AA768="kw",SUMPRODUCT($N$770:$N$925,$P$770:$P$925,AA770:AA925),SUMPRODUCT($E$770:$E$925,AA770:AA925))</f>
        <v>0</v>
      </c>
      <c r="AB944" s="326">
        <f t="shared" si="2786"/>
        <v>0</v>
      </c>
      <c r="AC944" s="326">
        <f t="shared" si="2786"/>
        <v>0</v>
      </c>
      <c r="AD944" s="326">
        <f t="shared" si="2786"/>
        <v>0</v>
      </c>
      <c r="AE944" s="326">
        <f t="shared" si="2786"/>
        <v>0</v>
      </c>
      <c r="AF944" s="326">
        <f t="shared" si="2786"/>
        <v>0</v>
      </c>
      <c r="AG944" s="326">
        <f t="shared" si="2786"/>
        <v>0</v>
      </c>
      <c r="AH944" s="326">
        <f t="shared" si="2786"/>
        <v>0</v>
      </c>
      <c r="AI944" s="326">
        <f t="shared" si="2786"/>
        <v>0</v>
      </c>
      <c r="AJ944" s="326">
        <f t="shared" si="2786"/>
        <v>0</v>
      </c>
      <c r="AK944" s="326">
        <f t="shared" si="2786"/>
        <v>0</v>
      </c>
      <c r="AL944" s="326">
        <f t="shared" si="2786"/>
        <v>0</v>
      </c>
      <c r="AM944" s="386"/>
    </row>
    <row r="945" spans="1:39" ht="18.75" customHeight="1">
      <c r="B945" s="368" t="s">
        <v>582</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75">
      <c r="B948" s="280" t="s">
        <v>341</v>
      </c>
      <c r="C948" s="281"/>
      <c r="D948" s="587" t="s">
        <v>526</v>
      </c>
      <c r="E948" s="253"/>
      <c r="F948" s="587"/>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12" t="s">
        <v>211</v>
      </c>
      <c r="C949" s="814" t="s">
        <v>33</v>
      </c>
      <c r="D949" s="284" t="s">
        <v>422</v>
      </c>
      <c r="E949" s="816" t="s">
        <v>209</v>
      </c>
      <c r="F949" s="817"/>
      <c r="G949" s="817"/>
      <c r="H949" s="817"/>
      <c r="I949" s="817"/>
      <c r="J949" s="817"/>
      <c r="K949" s="817"/>
      <c r="L949" s="817"/>
      <c r="M949" s="818"/>
      <c r="N949" s="819" t="s">
        <v>213</v>
      </c>
      <c r="O949" s="284" t="s">
        <v>423</v>
      </c>
      <c r="P949" s="816" t="s">
        <v>212</v>
      </c>
      <c r="Q949" s="817"/>
      <c r="R949" s="817"/>
      <c r="S949" s="817"/>
      <c r="T949" s="817"/>
      <c r="U949" s="817"/>
      <c r="V949" s="817"/>
      <c r="W949" s="817"/>
      <c r="X949" s="818"/>
      <c r="Y949" s="809" t="s">
        <v>243</v>
      </c>
      <c r="Z949" s="810"/>
      <c r="AA949" s="810"/>
      <c r="AB949" s="810"/>
      <c r="AC949" s="810"/>
      <c r="AD949" s="810"/>
      <c r="AE949" s="810"/>
      <c r="AF949" s="810"/>
      <c r="AG949" s="810"/>
      <c r="AH949" s="810"/>
      <c r="AI949" s="810"/>
      <c r="AJ949" s="810"/>
      <c r="AK949" s="810"/>
      <c r="AL949" s="810"/>
      <c r="AM949" s="811"/>
    </row>
    <row r="950" spans="1:39" ht="65.25" customHeight="1">
      <c r="B950" s="813"/>
      <c r="C950" s="815"/>
      <c r="D950" s="285">
        <v>2020</v>
      </c>
      <c r="E950" s="285">
        <v>2021</v>
      </c>
      <c r="F950" s="285">
        <v>2022</v>
      </c>
      <c r="G950" s="285">
        <v>2023</v>
      </c>
      <c r="H950" s="285">
        <v>2024</v>
      </c>
      <c r="I950" s="285">
        <v>2025</v>
      </c>
      <c r="J950" s="285">
        <v>2026</v>
      </c>
      <c r="K950" s="285">
        <v>2027</v>
      </c>
      <c r="L950" s="285">
        <v>2028</v>
      </c>
      <c r="M950" s="285">
        <v>2029</v>
      </c>
      <c r="N950" s="820"/>
      <c r="O950" s="285">
        <v>2020</v>
      </c>
      <c r="P950" s="285">
        <v>2021</v>
      </c>
      <c r="Q950" s="285">
        <v>2022</v>
      </c>
      <c r="R950" s="285">
        <v>2023</v>
      </c>
      <c r="S950" s="285">
        <v>2024</v>
      </c>
      <c r="T950" s="285">
        <v>2025</v>
      </c>
      <c r="U950" s="285">
        <v>2026</v>
      </c>
      <c r="V950" s="285">
        <v>2027</v>
      </c>
      <c r="W950" s="285">
        <v>2028</v>
      </c>
      <c r="X950" s="285">
        <v>2029</v>
      </c>
      <c r="Y950" s="285" t="str">
        <f>'1.  LRAMVA Summary'!D52</f>
        <v>Residential</v>
      </c>
      <c r="Z950" s="285" t="str">
        <f>'1.  LRAMVA Summary'!E52</f>
        <v>GS&lt;50 kW</v>
      </c>
      <c r="AA950" s="285" t="str">
        <f>'1.  LRAMVA Summary'!F52</f>
        <v>GS 50 to 999 kW</v>
      </c>
      <c r="AB950" s="285" t="str">
        <f>'1.  LRAMVA Summary'!G52</f>
        <v>GS&gt;1000 kW</v>
      </c>
      <c r="AC950" s="285" t="str">
        <f>'1.  LRAMVA Summary'!H52</f>
        <v/>
      </c>
      <c r="AD950" s="285" t="str">
        <f>'1.  LRAMVA Summary'!I52</f>
        <v/>
      </c>
      <c r="AE950" s="285" t="str">
        <f>'1.  LRAMVA Summary'!J52</f>
        <v/>
      </c>
      <c r="AF950" s="285" t="str">
        <f>'1.  LRAMVA Summary'!K52</f>
        <v/>
      </c>
      <c r="AG950" s="285" t="str">
        <f>'1.  LRAMVA Summary'!L52</f>
        <v/>
      </c>
      <c r="AH950" s="285" t="str">
        <f>'1.  LRAMVA Summary'!M52</f>
        <v/>
      </c>
      <c r="AI950" s="285" t="str">
        <f>'1.  LRAMVA Summary'!N52</f>
        <v/>
      </c>
      <c r="AJ950" s="285" t="str">
        <f>'1.  LRAMVA Summary'!O52</f>
        <v/>
      </c>
      <c r="AK950" s="285" t="str">
        <f>'1.  LRAMVA Summary'!P52</f>
        <v/>
      </c>
      <c r="AL950" s="285" t="str">
        <f>'1.  LRAMVA Summary'!Q52</f>
        <v/>
      </c>
      <c r="AM950" s="287" t="str">
        <f>'1.  LRAMVA Summary'!R52</f>
        <v>Total</v>
      </c>
    </row>
    <row r="951" spans="1:39" ht="15" customHeight="1">
      <c r="A951" s="529"/>
      <c r="B951" s="515" t="s">
        <v>504</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Summary'!D53</f>
        <v>kWh</v>
      </c>
      <c r="Z951" s="291" t="str">
        <f>'1.  LRAMVA Summary'!E53</f>
        <v>kWh</v>
      </c>
      <c r="AA951" s="291" t="str">
        <f>'1.  LRAMVA Summary'!F53</f>
        <v>kW</v>
      </c>
      <c r="AB951" s="291" t="str">
        <f>'1.  LRAMVA Summary'!G53</f>
        <v>kW</v>
      </c>
      <c r="AC951" s="291">
        <f>'1.  LRAMVA Summary'!H53</f>
        <v>0</v>
      </c>
      <c r="AD951" s="291">
        <f>'1.  LRAMVA Summary'!I53</f>
        <v>0</v>
      </c>
      <c r="AE951" s="291">
        <f>'1.  LRAMVA Summary'!J53</f>
        <v>0</v>
      </c>
      <c r="AF951" s="291">
        <f>'1.  LRAMVA Summary'!K53</f>
        <v>0</v>
      </c>
      <c r="AG951" s="291">
        <f>'1.  LRAMVA Summary'!L53</f>
        <v>0</v>
      </c>
      <c r="AH951" s="291">
        <f>'1.  LRAMVA Summary'!M53</f>
        <v>0</v>
      </c>
      <c r="AI951" s="291">
        <f>'1.  LRAMVA Summary'!N53</f>
        <v>0</v>
      </c>
      <c r="AJ951" s="291">
        <f>'1.  LRAMVA Summary'!O53</f>
        <v>0</v>
      </c>
      <c r="AK951" s="291">
        <f>'1.  LRAMVA Summary'!P53</f>
        <v>0</v>
      </c>
      <c r="AL951" s="291">
        <f>'1.  LRAMVA Summary'!Q53</f>
        <v>0</v>
      </c>
      <c r="AM951" s="292"/>
    </row>
    <row r="952" spans="1:39" ht="15" customHeight="1" outlineLevel="1">
      <c r="A952" s="529"/>
      <c r="B952" s="501" t="s">
        <v>497</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customHeight="1" outlineLevel="1">
      <c r="A953" s="529">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customHeight="1" outlineLevel="1">
      <c r="A954" s="529"/>
      <c r="B954" s="294" t="s">
        <v>346</v>
      </c>
      <c r="C954" s="291" t="s">
        <v>163</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2787">Z953</f>
        <v>0</v>
      </c>
      <c r="AA954" s="411">
        <f t="shared" ref="AA954" si="2788">AA953</f>
        <v>0</v>
      </c>
      <c r="AB954" s="411">
        <f t="shared" ref="AB954" si="2789">AB953</f>
        <v>0</v>
      </c>
      <c r="AC954" s="411">
        <f t="shared" ref="AC954" si="2790">AC953</f>
        <v>0</v>
      </c>
      <c r="AD954" s="411">
        <f t="shared" ref="AD954" si="2791">AD953</f>
        <v>0</v>
      </c>
      <c r="AE954" s="411">
        <f t="shared" ref="AE954" si="2792">AE953</f>
        <v>0</v>
      </c>
      <c r="AF954" s="411">
        <f t="shared" ref="AF954" si="2793">AF953</f>
        <v>0</v>
      </c>
      <c r="AG954" s="411">
        <f t="shared" ref="AG954" si="2794">AG953</f>
        <v>0</v>
      </c>
      <c r="AH954" s="411">
        <f t="shared" ref="AH954" si="2795">AH953</f>
        <v>0</v>
      </c>
      <c r="AI954" s="411">
        <f t="shared" ref="AI954" si="2796">AI953</f>
        <v>0</v>
      </c>
      <c r="AJ954" s="411">
        <f t="shared" ref="AJ954" si="2797">AJ953</f>
        <v>0</v>
      </c>
      <c r="AK954" s="411">
        <f t="shared" ref="AK954" si="2798">AK953</f>
        <v>0</v>
      </c>
      <c r="AL954" s="411">
        <f t="shared" ref="AL954" si="2799">AL953</f>
        <v>0</v>
      </c>
      <c r="AM954" s="297"/>
    </row>
    <row r="955" spans="1:39" ht="15" customHeight="1" outlineLevel="1">
      <c r="A955" s="529"/>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customHeight="1" outlineLevel="1">
      <c r="A956" s="529">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customHeight="1" outlineLevel="1">
      <c r="A957" s="529"/>
      <c r="B957" s="294" t="s">
        <v>346</v>
      </c>
      <c r="C957" s="291" t="s">
        <v>163</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2800">Z956</f>
        <v>0</v>
      </c>
      <c r="AA957" s="411">
        <f t="shared" ref="AA957" si="2801">AA956</f>
        <v>0</v>
      </c>
      <c r="AB957" s="411">
        <f t="shared" ref="AB957" si="2802">AB956</f>
        <v>0</v>
      </c>
      <c r="AC957" s="411">
        <f t="shared" ref="AC957" si="2803">AC956</f>
        <v>0</v>
      </c>
      <c r="AD957" s="411">
        <f t="shared" ref="AD957" si="2804">AD956</f>
        <v>0</v>
      </c>
      <c r="AE957" s="411">
        <f t="shared" ref="AE957" si="2805">AE956</f>
        <v>0</v>
      </c>
      <c r="AF957" s="411">
        <f t="shared" ref="AF957" si="2806">AF956</f>
        <v>0</v>
      </c>
      <c r="AG957" s="411">
        <f t="shared" ref="AG957" si="2807">AG956</f>
        <v>0</v>
      </c>
      <c r="AH957" s="411">
        <f t="shared" ref="AH957" si="2808">AH956</f>
        <v>0</v>
      </c>
      <c r="AI957" s="411">
        <f t="shared" ref="AI957" si="2809">AI956</f>
        <v>0</v>
      </c>
      <c r="AJ957" s="411">
        <f t="shared" ref="AJ957" si="2810">AJ956</f>
        <v>0</v>
      </c>
      <c r="AK957" s="411">
        <f t="shared" ref="AK957" si="2811">AK956</f>
        <v>0</v>
      </c>
      <c r="AL957" s="411">
        <f t="shared" ref="AL957" si="2812">AL956</f>
        <v>0</v>
      </c>
      <c r="AM957" s="297"/>
    </row>
    <row r="958" spans="1:39" ht="15" customHeight="1" outlineLevel="1">
      <c r="A958" s="529"/>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customHeight="1" outlineLevel="1">
      <c r="A959" s="529">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customHeight="1" outlineLevel="1">
      <c r="A960" s="529"/>
      <c r="B960" s="294" t="s">
        <v>346</v>
      </c>
      <c r="C960" s="291" t="s">
        <v>163</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2813">Z959</f>
        <v>0</v>
      </c>
      <c r="AA960" s="411">
        <f t="shared" ref="AA960" si="2814">AA959</f>
        <v>0</v>
      </c>
      <c r="AB960" s="411">
        <f t="shared" ref="AB960" si="2815">AB959</f>
        <v>0</v>
      </c>
      <c r="AC960" s="411">
        <f t="shared" ref="AC960" si="2816">AC959</f>
        <v>0</v>
      </c>
      <c r="AD960" s="411">
        <f t="shared" ref="AD960" si="2817">AD959</f>
        <v>0</v>
      </c>
      <c r="AE960" s="411">
        <f t="shared" ref="AE960" si="2818">AE959</f>
        <v>0</v>
      </c>
      <c r="AF960" s="411">
        <f t="shared" ref="AF960" si="2819">AF959</f>
        <v>0</v>
      </c>
      <c r="AG960" s="411">
        <f t="shared" ref="AG960" si="2820">AG959</f>
        <v>0</v>
      </c>
      <c r="AH960" s="411">
        <f t="shared" ref="AH960" si="2821">AH959</f>
        <v>0</v>
      </c>
      <c r="AI960" s="411">
        <f t="shared" ref="AI960" si="2822">AI959</f>
        <v>0</v>
      </c>
      <c r="AJ960" s="411">
        <f t="shared" ref="AJ960" si="2823">AJ959</f>
        <v>0</v>
      </c>
      <c r="AK960" s="411">
        <f t="shared" ref="AK960" si="2824">AK959</f>
        <v>0</v>
      </c>
      <c r="AL960" s="411">
        <f t="shared" ref="AL960" si="2825">AL959</f>
        <v>0</v>
      </c>
      <c r="AM960" s="297"/>
    </row>
    <row r="961" spans="1:39" ht="15" customHeight="1" outlineLevel="1">
      <c r="A961" s="529"/>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customHeight="1" outlineLevel="1">
      <c r="A962" s="529">
        <v>4</v>
      </c>
      <c r="B962" s="517" t="s">
        <v>666</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customHeight="1" outlineLevel="1">
      <c r="A963" s="529"/>
      <c r="B963" s="294" t="s">
        <v>346</v>
      </c>
      <c r="C963" s="291" t="s">
        <v>163</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2826">Z962</f>
        <v>0</v>
      </c>
      <c r="AA963" s="411">
        <f t="shared" ref="AA963" si="2827">AA962</f>
        <v>0</v>
      </c>
      <c r="AB963" s="411">
        <f t="shared" ref="AB963" si="2828">AB962</f>
        <v>0</v>
      </c>
      <c r="AC963" s="411">
        <f t="shared" ref="AC963" si="2829">AC962</f>
        <v>0</v>
      </c>
      <c r="AD963" s="411">
        <f t="shared" ref="AD963" si="2830">AD962</f>
        <v>0</v>
      </c>
      <c r="AE963" s="411">
        <f t="shared" ref="AE963" si="2831">AE962</f>
        <v>0</v>
      </c>
      <c r="AF963" s="411">
        <f t="shared" ref="AF963" si="2832">AF962</f>
        <v>0</v>
      </c>
      <c r="AG963" s="411">
        <f t="shared" ref="AG963" si="2833">AG962</f>
        <v>0</v>
      </c>
      <c r="AH963" s="411">
        <f t="shared" ref="AH963" si="2834">AH962</f>
        <v>0</v>
      </c>
      <c r="AI963" s="411">
        <f t="shared" ref="AI963" si="2835">AI962</f>
        <v>0</v>
      </c>
      <c r="AJ963" s="411">
        <f t="shared" ref="AJ963" si="2836">AJ962</f>
        <v>0</v>
      </c>
      <c r="AK963" s="411">
        <f t="shared" ref="AK963" si="2837">AK962</f>
        <v>0</v>
      </c>
      <c r="AL963" s="411">
        <f t="shared" ref="AL963" si="2838">AL962</f>
        <v>0</v>
      </c>
      <c r="AM963" s="297"/>
    </row>
    <row r="964" spans="1:39" ht="15" customHeight="1" outlineLevel="1">
      <c r="A964" s="529"/>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customHeight="1" outlineLevel="1">
      <c r="A965" s="529">
        <v>5</v>
      </c>
      <c r="B965" s="428" t="s">
        <v>98</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customHeight="1" outlineLevel="1">
      <c r="A966" s="529"/>
      <c r="B966" s="294" t="s">
        <v>346</v>
      </c>
      <c r="C966" s="291" t="s">
        <v>163</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2839">Z965</f>
        <v>0</v>
      </c>
      <c r="AA966" s="411">
        <f t="shared" ref="AA966" si="2840">AA965</f>
        <v>0</v>
      </c>
      <c r="AB966" s="411">
        <f t="shared" ref="AB966" si="2841">AB965</f>
        <v>0</v>
      </c>
      <c r="AC966" s="411">
        <f t="shared" ref="AC966" si="2842">AC965</f>
        <v>0</v>
      </c>
      <c r="AD966" s="411">
        <f t="shared" ref="AD966" si="2843">AD965</f>
        <v>0</v>
      </c>
      <c r="AE966" s="411">
        <f t="shared" ref="AE966" si="2844">AE965</f>
        <v>0</v>
      </c>
      <c r="AF966" s="411">
        <f t="shared" ref="AF966" si="2845">AF965</f>
        <v>0</v>
      </c>
      <c r="AG966" s="411">
        <f t="shared" ref="AG966" si="2846">AG965</f>
        <v>0</v>
      </c>
      <c r="AH966" s="411">
        <f t="shared" ref="AH966" si="2847">AH965</f>
        <v>0</v>
      </c>
      <c r="AI966" s="411">
        <f t="shared" ref="AI966" si="2848">AI965</f>
        <v>0</v>
      </c>
      <c r="AJ966" s="411">
        <f t="shared" ref="AJ966" si="2849">AJ965</f>
        <v>0</v>
      </c>
      <c r="AK966" s="411">
        <f t="shared" ref="AK966" si="2850">AK965</f>
        <v>0</v>
      </c>
      <c r="AL966" s="411">
        <f t="shared" ref="AL966" si="2851">AL965</f>
        <v>0</v>
      </c>
      <c r="AM966" s="297"/>
    </row>
    <row r="967" spans="1:39" ht="15" customHeight="1" outlineLevel="1">
      <c r="A967" s="529"/>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75" outlineLevel="1">
      <c r="A968" s="529"/>
      <c r="B968" s="319" t="s">
        <v>498</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customHeight="1" outlineLevel="1">
      <c r="A969" s="529">
        <v>6</v>
      </c>
      <c r="B969" s="428" t="s">
        <v>99</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customHeight="1" outlineLevel="1">
      <c r="A970" s="529"/>
      <c r="B970" s="294" t="s">
        <v>346</v>
      </c>
      <c r="C970" s="291" t="s">
        <v>163</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2852">Z969</f>
        <v>0</v>
      </c>
      <c r="AA970" s="411">
        <f t="shared" ref="AA970" si="2853">AA969</f>
        <v>0</v>
      </c>
      <c r="AB970" s="411">
        <f t="shared" ref="AB970" si="2854">AB969</f>
        <v>0</v>
      </c>
      <c r="AC970" s="411">
        <f t="shared" ref="AC970" si="2855">AC969</f>
        <v>0</v>
      </c>
      <c r="AD970" s="411">
        <f t="shared" ref="AD970" si="2856">AD969</f>
        <v>0</v>
      </c>
      <c r="AE970" s="411">
        <f t="shared" ref="AE970" si="2857">AE969</f>
        <v>0</v>
      </c>
      <c r="AF970" s="411">
        <f t="shared" ref="AF970" si="2858">AF969</f>
        <v>0</v>
      </c>
      <c r="AG970" s="411">
        <f t="shared" ref="AG970" si="2859">AG969</f>
        <v>0</v>
      </c>
      <c r="AH970" s="411">
        <f t="shared" ref="AH970" si="2860">AH969</f>
        <v>0</v>
      </c>
      <c r="AI970" s="411">
        <f t="shared" ref="AI970" si="2861">AI969</f>
        <v>0</v>
      </c>
      <c r="AJ970" s="411">
        <f t="shared" ref="AJ970" si="2862">AJ969</f>
        <v>0</v>
      </c>
      <c r="AK970" s="411">
        <f t="shared" ref="AK970" si="2863">AK969</f>
        <v>0</v>
      </c>
      <c r="AL970" s="411">
        <f t="shared" ref="AL970" si="2864">AL969</f>
        <v>0</v>
      </c>
      <c r="AM970" s="311"/>
    </row>
    <row r="971" spans="1:39" ht="15" customHeight="1" outlineLevel="1">
      <c r="A971" s="529"/>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customHeight="1" outlineLevel="1">
      <c r="A972" s="529">
        <v>7</v>
      </c>
      <c r="B972" s="428" t="s">
        <v>100</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customHeight="1" outlineLevel="1">
      <c r="A973" s="529"/>
      <c r="B973" s="294" t="s">
        <v>346</v>
      </c>
      <c r="C973" s="291" t="s">
        <v>163</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2865">Z972</f>
        <v>0</v>
      </c>
      <c r="AA973" s="411">
        <f t="shared" ref="AA973" si="2866">AA972</f>
        <v>0</v>
      </c>
      <c r="AB973" s="411">
        <f t="shared" ref="AB973" si="2867">AB972</f>
        <v>0</v>
      </c>
      <c r="AC973" s="411">
        <f t="shared" ref="AC973" si="2868">AC972</f>
        <v>0</v>
      </c>
      <c r="AD973" s="411">
        <f t="shared" ref="AD973" si="2869">AD972</f>
        <v>0</v>
      </c>
      <c r="AE973" s="411">
        <f t="shared" ref="AE973" si="2870">AE972</f>
        <v>0</v>
      </c>
      <c r="AF973" s="411">
        <f t="shared" ref="AF973" si="2871">AF972</f>
        <v>0</v>
      </c>
      <c r="AG973" s="411">
        <f t="shared" ref="AG973" si="2872">AG972</f>
        <v>0</v>
      </c>
      <c r="AH973" s="411">
        <f t="shared" ref="AH973" si="2873">AH972</f>
        <v>0</v>
      </c>
      <c r="AI973" s="411">
        <f t="shared" ref="AI973" si="2874">AI972</f>
        <v>0</v>
      </c>
      <c r="AJ973" s="411">
        <f t="shared" ref="AJ973" si="2875">AJ972</f>
        <v>0</v>
      </c>
      <c r="AK973" s="411">
        <f t="shared" ref="AK973" si="2876">AK972</f>
        <v>0</v>
      </c>
      <c r="AL973" s="411">
        <f t="shared" ref="AL973" si="2877">AL972</f>
        <v>0</v>
      </c>
      <c r="AM973" s="311"/>
    </row>
    <row r="974" spans="1:39" ht="15" customHeight="1" outlineLevel="1">
      <c r="A974" s="529"/>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customHeight="1" outlineLevel="1">
      <c r="A975" s="529">
        <v>8</v>
      </c>
      <c r="B975" s="428" t="s">
        <v>101</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customHeight="1" outlineLevel="1">
      <c r="A976" s="529"/>
      <c r="B976" s="294" t="s">
        <v>346</v>
      </c>
      <c r="C976" s="291" t="s">
        <v>163</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2878">Z975</f>
        <v>0</v>
      </c>
      <c r="AA976" s="411">
        <f t="shared" ref="AA976" si="2879">AA975</f>
        <v>0</v>
      </c>
      <c r="AB976" s="411">
        <f t="shared" ref="AB976" si="2880">AB975</f>
        <v>0</v>
      </c>
      <c r="AC976" s="411">
        <f t="shared" ref="AC976" si="2881">AC975</f>
        <v>0</v>
      </c>
      <c r="AD976" s="411">
        <f t="shared" ref="AD976" si="2882">AD975</f>
        <v>0</v>
      </c>
      <c r="AE976" s="411">
        <f t="shared" ref="AE976" si="2883">AE975</f>
        <v>0</v>
      </c>
      <c r="AF976" s="411">
        <f t="shared" ref="AF976" si="2884">AF975</f>
        <v>0</v>
      </c>
      <c r="AG976" s="411">
        <f t="shared" ref="AG976" si="2885">AG975</f>
        <v>0</v>
      </c>
      <c r="AH976" s="411">
        <f t="shared" ref="AH976" si="2886">AH975</f>
        <v>0</v>
      </c>
      <c r="AI976" s="411">
        <f t="shared" ref="AI976" si="2887">AI975</f>
        <v>0</v>
      </c>
      <c r="AJ976" s="411">
        <f t="shared" ref="AJ976" si="2888">AJ975</f>
        <v>0</v>
      </c>
      <c r="AK976" s="411">
        <f t="shared" ref="AK976" si="2889">AK975</f>
        <v>0</v>
      </c>
      <c r="AL976" s="411">
        <f t="shared" ref="AL976" si="2890">AL975</f>
        <v>0</v>
      </c>
      <c r="AM976" s="311"/>
    </row>
    <row r="977" spans="1:39" ht="15" customHeight="1" outlineLevel="1">
      <c r="A977" s="529"/>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customHeight="1" outlineLevel="1">
      <c r="A978" s="529">
        <v>9</v>
      </c>
      <c r="B978" s="428" t="s">
        <v>102</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customHeight="1" outlineLevel="1">
      <c r="A979" s="529"/>
      <c r="B979" s="294" t="s">
        <v>346</v>
      </c>
      <c r="C979" s="291" t="s">
        <v>163</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2891">Z978</f>
        <v>0</v>
      </c>
      <c r="AA979" s="411">
        <f t="shared" ref="AA979" si="2892">AA978</f>
        <v>0</v>
      </c>
      <c r="AB979" s="411">
        <f t="shared" ref="AB979" si="2893">AB978</f>
        <v>0</v>
      </c>
      <c r="AC979" s="411">
        <f t="shared" ref="AC979" si="2894">AC978</f>
        <v>0</v>
      </c>
      <c r="AD979" s="411">
        <f t="shared" ref="AD979" si="2895">AD978</f>
        <v>0</v>
      </c>
      <c r="AE979" s="411">
        <f t="shared" ref="AE979" si="2896">AE978</f>
        <v>0</v>
      </c>
      <c r="AF979" s="411">
        <f t="shared" ref="AF979" si="2897">AF978</f>
        <v>0</v>
      </c>
      <c r="AG979" s="411">
        <f t="shared" ref="AG979" si="2898">AG978</f>
        <v>0</v>
      </c>
      <c r="AH979" s="411">
        <f t="shared" ref="AH979" si="2899">AH978</f>
        <v>0</v>
      </c>
      <c r="AI979" s="411">
        <f t="shared" ref="AI979" si="2900">AI978</f>
        <v>0</v>
      </c>
      <c r="AJ979" s="411">
        <f t="shared" ref="AJ979" si="2901">AJ978</f>
        <v>0</v>
      </c>
      <c r="AK979" s="411">
        <f t="shared" ref="AK979" si="2902">AK978</f>
        <v>0</v>
      </c>
      <c r="AL979" s="411">
        <f t="shared" ref="AL979" si="2903">AL978</f>
        <v>0</v>
      </c>
      <c r="AM979" s="311"/>
    </row>
    <row r="980" spans="1:39" ht="15" customHeight="1" outlineLevel="1">
      <c r="A980" s="529"/>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customHeight="1" outlineLevel="1">
      <c r="A981" s="529">
        <v>10</v>
      </c>
      <c r="B981" s="428" t="s">
        <v>103</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customHeight="1" outlineLevel="1">
      <c r="A982" s="529"/>
      <c r="B982" s="294" t="s">
        <v>346</v>
      </c>
      <c r="C982" s="291" t="s">
        <v>163</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2904">Z981</f>
        <v>0</v>
      </c>
      <c r="AA982" s="411">
        <f t="shared" ref="AA982" si="2905">AA981</f>
        <v>0</v>
      </c>
      <c r="AB982" s="411">
        <f t="shared" ref="AB982" si="2906">AB981</f>
        <v>0</v>
      </c>
      <c r="AC982" s="411">
        <f t="shared" ref="AC982" si="2907">AC981</f>
        <v>0</v>
      </c>
      <c r="AD982" s="411">
        <f t="shared" ref="AD982" si="2908">AD981</f>
        <v>0</v>
      </c>
      <c r="AE982" s="411">
        <f t="shared" ref="AE982" si="2909">AE981</f>
        <v>0</v>
      </c>
      <c r="AF982" s="411">
        <f t="shared" ref="AF982" si="2910">AF981</f>
        <v>0</v>
      </c>
      <c r="AG982" s="411">
        <f t="shared" ref="AG982" si="2911">AG981</f>
        <v>0</v>
      </c>
      <c r="AH982" s="411">
        <f t="shared" ref="AH982" si="2912">AH981</f>
        <v>0</v>
      </c>
      <c r="AI982" s="411">
        <f t="shared" ref="AI982" si="2913">AI981</f>
        <v>0</v>
      </c>
      <c r="AJ982" s="411">
        <f t="shared" ref="AJ982" si="2914">AJ981</f>
        <v>0</v>
      </c>
      <c r="AK982" s="411">
        <f t="shared" ref="AK982" si="2915">AK981</f>
        <v>0</v>
      </c>
      <c r="AL982" s="411">
        <f t="shared" ref="AL982" si="2916">AL981</f>
        <v>0</v>
      </c>
      <c r="AM982" s="311"/>
    </row>
    <row r="983" spans="1:39" ht="15" customHeight="1" outlineLevel="1">
      <c r="A983" s="529"/>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customHeight="1" outlineLevel="1">
      <c r="A984" s="529"/>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customHeight="1" outlineLevel="1">
      <c r="A985" s="529">
        <v>11</v>
      </c>
      <c r="B985" s="428" t="s">
        <v>104</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customHeight="1" outlineLevel="1">
      <c r="A986" s="529"/>
      <c r="B986" s="294" t="s">
        <v>346</v>
      </c>
      <c r="C986" s="291" t="s">
        <v>163</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2917">Z985</f>
        <v>0</v>
      </c>
      <c r="AA986" s="411">
        <f t="shared" ref="AA986" si="2918">AA985</f>
        <v>0</v>
      </c>
      <c r="AB986" s="411">
        <f t="shared" ref="AB986" si="2919">AB985</f>
        <v>0</v>
      </c>
      <c r="AC986" s="411">
        <f t="shared" ref="AC986" si="2920">AC985</f>
        <v>0</v>
      </c>
      <c r="AD986" s="411">
        <f t="shared" ref="AD986" si="2921">AD985</f>
        <v>0</v>
      </c>
      <c r="AE986" s="411">
        <f t="shared" ref="AE986" si="2922">AE985</f>
        <v>0</v>
      </c>
      <c r="AF986" s="411">
        <f t="shared" ref="AF986" si="2923">AF985</f>
        <v>0</v>
      </c>
      <c r="AG986" s="411">
        <f t="shared" ref="AG986" si="2924">AG985</f>
        <v>0</v>
      </c>
      <c r="AH986" s="411">
        <f t="shared" ref="AH986" si="2925">AH985</f>
        <v>0</v>
      </c>
      <c r="AI986" s="411">
        <f t="shared" ref="AI986" si="2926">AI985</f>
        <v>0</v>
      </c>
      <c r="AJ986" s="411">
        <f t="shared" ref="AJ986" si="2927">AJ985</f>
        <v>0</v>
      </c>
      <c r="AK986" s="411">
        <f t="shared" ref="AK986" si="2928">AK985</f>
        <v>0</v>
      </c>
      <c r="AL986" s="411">
        <f t="shared" ref="AL986" si="2929">AL985</f>
        <v>0</v>
      </c>
      <c r="AM986" s="297"/>
    </row>
    <row r="987" spans="1:39" ht="15" customHeight="1" outlineLevel="1">
      <c r="A987" s="529"/>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customHeight="1" outlineLevel="1">
      <c r="A988" s="529">
        <v>12</v>
      </c>
      <c r="B988" s="428" t="s">
        <v>105</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customHeight="1" outlineLevel="1">
      <c r="A989" s="529"/>
      <c r="B989" s="294" t="s">
        <v>346</v>
      </c>
      <c r="C989" s="291" t="s">
        <v>163</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2930">Z988</f>
        <v>0</v>
      </c>
      <c r="AA989" s="411">
        <f t="shared" ref="AA989" si="2931">AA988</f>
        <v>0</v>
      </c>
      <c r="AB989" s="411">
        <f t="shared" ref="AB989" si="2932">AB988</f>
        <v>0</v>
      </c>
      <c r="AC989" s="411">
        <f t="shared" ref="AC989" si="2933">AC988</f>
        <v>0</v>
      </c>
      <c r="AD989" s="411">
        <f t="shared" ref="AD989" si="2934">AD988</f>
        <v>0</v>
      </c>
      <c r="AE989" s="411">
        <f t="shared" ref="AE989" si="2935">AE988</f>
        <v>0</v>
      </c>
      <c r="AF989" s="411">
        <f t="shared" ref="AF989" si="2936">AF988</f>
        <v>0</v>
      </c>
      <c r="AG989" s="411">
        <f t="shared" ref="AG989" si="2937">AG988</f>
        <v>0</v>
      </c>
      <c r="AH989" s="411">
        <f t="shared" ref="AH989" si="2938">AH988</f>
        <v>0</v>
      </c>
      <c r="AI989" s="411">
        <f t="shared" ref="AI989" si="2939">AI988</f>
        <v>0</v>
      </c>
      <c r="AJ989" s="411">
        <f t="shared" ref="AJ989" si="2940">AJ988</f>
        <v>0</v>
      </c>
      <c r="AK989" s="411">
        <f t="shared" ref="AK989" si="2941">AK988</f>
        <v>0</v>
      </c>
      <c r="AL989" s="411">
        <f t="shared" ref="AL989" si="2942">AL988</f>
        <v>0</v>
      </c>
      <c r="AM989" s="297"/>
    </row>
    <row r="990" spans="1:39" ht="15" customHeight="1" outlineLevel="1">
      <c r="A990" s="529"/>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customHeight="1" outlineLevel="1">
      <c r="A991" s="529">
        <v>13</v>
      </c>
      <c r="B991" s="428" t="s">
        <v>106</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customHeight="1" outlineLevel="1">
      <c r="A992" s="529"/>
      <c r="B992" s="294" t="s">
        <v>346</v>
      </c>
      <c r="C992" s="291" t="s">
        <v>163</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2943">Z991</f>
        <v>0</v>
      </c>
      <c r="AA992" s="411">
        <f t="shared" ref="AA992" si="2944">AA991</f>
        <v>0</v>
      </c>
      <c r="AB992" s="411">
        <f t="shared" ref="AB992" si="2945">AB991</f>
        <v>0</v>
      </c>
      <c r="AC992" s="411">
        <f t="shared" ref="AC992" si="2946">AC991</f>
        <v>0</v>
      </c>
      <c r="AD992" s="411">
        <f t="shared" ref="AD992" si="2947">AD991</f>
        <v>0</v>
      </c>
      <c r="AE992" s="411">
        <f t="shared" ref="AE992" si="2948">AE991</f>
        <v>0</v>
      </c>
      <c r="AF992" s="411">
        <f t="shared" ref="AF992" si="2949">AF991</f>
        <v>0</v>
      </c>
      <c r="AG992" s="411">
        <f t="shared" ref="AG992" si="2950">AG991</f>
        <v>0</v>
      </c>
      <c r="AH992" s="411">
        <f t="shared" ref="AH992" si="2951">AH991</f>
        <v>0</v>
      </c>
      <c r="AI992" s="411">
        <f t="shared" ref="AI992" si="2952">AI991</f>
        <v>0</v>
      </c>
      <c r="AJ992" s="411">
        <f t="shared" ref="AJ992" si="2953">AJ991</f>
        <v>0</v>
      </c>
      <c r="AK992" s="411">
        <f t="shared" ref="AK992" si="2954">AK991</f>
        <v>0</v>
      </c>
      <c r="AL992" s="411">
        <f t="shared" ref="AL992" si="2955">AL991</f>
        <v>0</v>
      </c>
      <c r="AM992" s="306"/>
    </row>
    <row r="993" spans="1:40" ht="15" customHeight="1" outlineLevel="1">
      <c r="A993" s="529"/>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customHeight="1" outlineLevel="1">
      <c r="A994" s="529"/>
      <c r="B994" s="288" t="s">
        <v>107</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customHeight="1" outlineLevel="1">
      <c r="A995" s="529">
        <v>14</v>
      </c>
      <c r="B995" s="315" t="s">
        <v>108</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customHeight="1" outlineLevel="1">
      <c r="A996" s="529"/>
      <c r="B996" s="294" t="s">
        <v>346</v>
      </c>
      <c r="C996" s="291" t="s">
        <v>163</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2956">Z995</f>
        <v>0</v>
      </c>
      <c r="AA996" s="411">
        <f t="shared" ref="AA996" si="2957">AA995</f>
        <v>0</v>
      </c>
      <c r="AB996" s="411">
        <f t="shared" ref="AB996" si="2958">AB995</f>
        <v>0</v>
      </c>
      <c r="AC996" s="411">
        <f t="shared" ref="AC996" si="2959">AC995</f>
        <v>0</v>
      </c>
      <c r="AD996" s="411">
        <f t="shared" ref="AD996" si="2960">AD995</f>
        <v>0</v>
      </c>
      <c r="AE996" s="411">
        <f t="shared" ref="AE996" si="2961">AE995</f>
        <v>0</v>
      </c>
      <c r="AF996" s="411">
        <f t="shared" ref="AF996" si="2962">AF995</f>
        <v>0</v>
      </c>
      <c r="AG996" s="411">
        <f t="shared" ref="AG996" si="2963">AG995</f>
        <v>0</v>
      </c>
      <c r="AH996" s="411">
        <f t="shared" ref="AH996" si="2964">AH995</f>
        <v>0</v>
      </c>
      <c r="AI996" s="411">
        <f t="shared" ref="AI996" si="2965">AI995</f>
        <v>0</v>
      </c>
      <c r="AJ996" s="411">
        <f t="shared" ref="AJ996" si="2966">AJ995</f>
        <v>0</v>
      </c>
      <c r="AK996" s="411">
        <f t="shared" ref="AK996" si="2967">AK995</f>
        <v>0</v>
      </c>
      <c r="AL996" s="411">
        <f t="shared" ref="AL996" si="2968">AL995</f>
        <v>0</v>
      </c>
      <c r="AM996" s="297"/>
    </row>
    <row r="997" spans="1:40" ht="15" customHeight="1" outlineLevel="1">
      <c r="A997" s="529"/>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27"/>
    </row>
    <row r="998" spans="1:40" s="309" customFormat="1" ht="15.75" outlineLevel="1">
      <c r="A998" s="529"/>
      <c r="B998" s="288" t="s">
        <v>490</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4"/>
      <c r="AN998" s="628"/>
    </row>
    <row r="999" spans="1:40" outlineLevel="1">
      <c r="A999" s="529">
        <v>15</v>
      </c>
      <c r="B999" s="294" t="s">
        <v>495</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29">
        <f>SUM(Y999:AL999)</f>
        <v>0</v>
      </c>
      <c r="AN999" s="627"/>
    </row>
    <row r="1000" spans="1:40" outlineLevel="1">
      <c r="A1000" s="529"/>
      <c r="B1000" s="294" t="s">
        <v>346</v>
      </c>
      <c r="C1000" s="291" t="s">
        <v>163</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2969">AA999</f>
        <v>0</v>
      </c>
      <c r="AB1000" s="411">
        <f t="shared" si="2969"/>
        <v>0</v>
      </c>
      <c r="AC1000" s="411">
        <f t="shared" si="2969"/>
        <v>0</v>
      </c>
      <c r="AD1000" s="411">
        <f>AD999</f>
        <v>0</v>
      </c>
      <c r="AE1000" s="411">
        <f t="shared" si="2969"/>
        <v>0</v>
      </c>
      <c r="AF1000" s="411">
        <f t="shared" si="2969"/>
        <v>0</v>
      </c>
      <c r="AG1000" s="411">
        <f t="shared" si="2969"/>
        <v>0</v>
      </c>
      <c r="AH1000" s="411">
        <f t="shared" si="2969"/>
        <v>0</v>
      </c>
      <c r="AI1000" s="411">
        <f t="shared" si="2969"/>
        <v>0</v>
      </c>
      <c r="AJ1000" s="411">
        <f t="shared" si="2969"/>
        <v>0</v>
      </c>
      <c r="AK1000" s="411">
        <f t="shared" si="2969"/>
        <v>0</v>
      </c>
      <c r="AL1000" s="411">
        <f t="shared" si="2969"/>
        <v>0</v>
      </c>
      <c r="AM1000" s="297"/>
    </row>
    <row r="1001" spans="1:40" outlineLevel="1">
      <c r="A1001" s="529"/>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outlineLevel="1">
      <c r="A1002" s="529">
        <v>16</v>
      </c>
      <c r="B1002" s="324" t="s">
        <v>491</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outlineLevel="1">
      <c r="A1003" s="529"/>
      <c r="B1003" s="294" t="s">
        <v>346</v>
      </c>
      <c r="C1003" s="291" t="s">
        <v>163</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2970">Z1002</f>
        <v>0</v>
      </c>
      <c r="AA1003" s="411">
        <f t="shared" si="2970"/>
        <v>0</v>
      </c>
      <c r="AB1003" s="411">
        <f t="shared" si="2970"/>
        <v>0</v>
      </c>
      <c r="AC1003" s="411">
        <f t="shared" si="2970"/>
        <v>0</v>
      </c>
      <c r="AD1003" s="411">
        <f t="shared" si="2970"/>
        <v>0</v>
      </c>
      <c r="AE1003" s="411">
        <f t="shared" si="2970"/>
        <v>0</v>
      </c>
      <c r="AF1003" s="411">
        <f t="shared" si="2970"/>
        <v>0</v>
      </c>
      <c r="AG1003" s="411">
        <f t="shared" si="2970"/>
        <v>0</v>
      </c>
      <c r="AH1003" s="411">
        <f t="shared" si="2970"/>
        <v>0</v>
      </c>
      <c r="AI1003" s="411">
        <f t="shared" si="2970"/>
        <v>0</v>
      </c>
      <c r="AJ1003" s="411">
        <f t="shared" si="2970"/>
        <v>0</v>
      </c>
      <c r="AK1003" s="411">
        <f t="shared" si="2970"/>
        <v>0</v>
      </c>
      <c r="AL1003" s="411">
        <f>AL1002</f>
        <v>0</v>
      </c>
      <c r="AM1003" s="297"/>
    </row>
    <row r="1004" spans="1:40" s="283" customFormat="1" outlineLevel="1">
      <c r="A1004" s="529"/>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75" outlineLevel="1">
      <c r="A1005" s="529"/>
      <c r="B1005" s="516" t="s">
        <v>496</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outlineLevel="1">
      <c r="A1006" s="529">
        <v>17</v>
      </c>
      <c r="B1006" s="428" t="s">
        <v>112</v>
      </c>
      <c r="C1006" s="291" t="s">
        <v>25</v>
      </c>
      <c r="D1006" s="295"/>
      <c r="E1006" s="295"/>
      <c r="F1006" s="295"/>
      <c r="G1006" s="295"/>
      <c r="H1006" s="295"/>
      <c r="I1006" s="295"/>
      <c r="J1006" s="295"/>
      <c r="K1006" s="295"/>
      <c r="L1006" s="295"/>
      <c r="M1006" s="295"/>
      <c r="N1006" s="295">
        <v>12</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outlineLevel="1">
      <c r="A1007" s="529"/>
      <c r="B1007" s="294" t="s">
        <v>346</v>
      </c>
      <c r="C1007" s="291" t="s">
        <v>163</v>
      </c>
      <c r="D1007" s="295"/>
      <c r="E1007" s="295"/>
      <c r="F1007" s="295"/>
      <c r="G1007" s="295"/>
      <c r="H1007" s="295"/>
      <c r="I1007" s="295"/>
      <c r="J1007" s="295"/>
      <c r="K1007" s="295"/>
      <c r="L1007" s="295"/>
      <c r="M1007" s="295"/>
      <c r="N1007" s="295">
        <f>N1006</f>
        <v>12</v>
      </c>
      <c r="O1007" s="295"/>
      <c r="P1007" s="295"/>
      <c r="Q1007" s="295"/>
      <c r="R1007" s="295"/>
      <c r="S1007" s="295"/>
      <c r="T1007" s="295"/>
      <c r="U1007" s="295"/>
      <c r="V1007" s="295"/>
      <c r="W1007" s="295"/>
      <c r="X1007" s="295"/>
      <c r="Y1007" s="411">
        <f>Y1006</f>
        <v>0</v>
      </c>
      <c r="Z1007" s="411">
        <f t="shared" ref="Z1007:AL1007" si="2971">Z1006</f>
        <v>0</v>
      </c>
      <c r="AA1007" s="411">
        <f t="shared" si="2971"/>
        <v>0</v>
      </c>
      <c r="AB1007" s="411">
        <f t="shared" si="2971"/>
        <v>0</v>
      </c>
      <c r="AC1007" s="411">
        <f t="shared" si="2971"/>
        <v>0</v>
      </c>
      <c r="AD1007" s="411">
        <f t="shared" si="2971"/>
        <v>0</v>
      </c>
      <c r="AE1007" s="411">
        <f t="shared" si="2971"/>
        <v>0</v>
      </c>
      <c r="AF1007" s="411">
        <f t="shared" si="2971"/>
        <v>0</v>
      </c>
      <c r="AG1007" s="411">
        <f t="shared" si="2971"/>
        <v>0</v>
      </c>
      <c r="AH1007" s="411">
        <f t="shared" si="2971"/>
        <v>0</v>
      </c>
      <c r="AI1007" s="411">
        <f t="shared" si="2971"/>
        <v>0</v>
      </c>
      <c r="AJ1007" s="411">
        <f t="shared" si="2971"/>
        <v>0</v>
      </c>
      <c r="AK1007" s="411">
        <f t="shared" si="2971"/>
        <v>0</v>
      </c>
      <c r="AL1007" s="411">
        <f t="shared" si="2971"/>
        <v>0</v>
      </c>
      <c r="AM1007" s="306"/>
    </row>
    <row r="1008" spans="1:40" outlineLevel="1">
      <c r="A1008" s="529"/>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outlineLevel="1">
      <c r="A1009" s="529">
        <v>18</v>
      </c>
      <c r="B1009" s="428" t="s">
        <v>109</v>
      </c>
      <c r="C1009" s="291" t="s">
        <v>25</v>
      </c>
      <c r="D1009" s="295"/>
      <c r="E1009" s="295"/>
      <c r="F1009" s="295"/>
      <c r="G1009" s="295"/>
      <c r="H1009" s="295"/>
      <c r="I1009" s="295"/>
      <c r="J1009" s="295"/>
      <c r="K1009" s="295"/>
      <c r="L1009" s="295"/>
      <c r="M1009" s="295"/>
      <c r="N1009" s="295">
        <v>12</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outlineLevel="1">
      <c r="A1010" s="529"/>
      <c r="B1010" s="294" t="s">
        <v>346</v>
      </c>
      <c r="C1010" s="291" t="s">
        <v>163</v>
      </c>
      <c r="D1010" s="295"/>
      <c r="E1010" s="295"/>
      <c r="F1010" s="295"/>
      <c r="G1010" s="295"/>
      <c r="H1010" s="295"/>
      <c r="I1010" s="295"/>
      <c r="J1010" s="295"/>
      <c r="K1010" s="295"/>
      <c r="L1010" s="295"/>
      <c r="M1010" s="295"/>
      <c r="N1010" s="295">
        <f>N1009</f>
        <v>12</v>
      </c>
      <c r="O1010" s="295"/>
      <c r="P1010" s="295"/>
      <c r="Q1010" s="295"/>
      <c r="R1010" s="295"/>
      <c r="S1010" s="295"/>
      <c r="T1010" s="295"/>
      <c r="U1010" s="295"/>
      <c r="V1010" s="295"/>
      <c r="W1010" s="295"/>
      <c r="X1010" s="295"/>
      <c r="Y1010" s="411">
        <f>Y1009</f>
        <v>0</v>
      </c>
      <c r="Z1010" s="411">
        <f t="shared" ref="Z1010:AL1010" si="2972">Z1009</f>
        <v>0</v>
      </c>
      <c r="AA1010" s="411">
        <f t="shared" si="2972"/>
        <v>0</v>
      </c>
      <c r="AB1010" s="411">
        <f t="shared" si="2972"/>
        <v>0</v>
      </c>
      <c r="AC1010" s="411">
        <f t="shared" si="2972"/>
        <v>0</v>
      </c>
      <c r="AD1010" s="411">
        <f t="shared" si="2972"/>
        <v>0</v>
      </c>
      <c r="AE1010" s="411">
        <f t="shared" si="2972"/>
        <v>0</v>
      </c>
      <c r="AF1010" s="411">
        <f t="shared" si="2972"/>
        <v>0</v>
      </c>
      <c r="AG1010" s="411">
        <f t="shared" si="2972"/>
        <v>0</v>
      </c>
      <c r="AH1010" s="411">
        <f t="shared" si="2972"/>
        <v>0</v>
      </c>
      <c r="AI1010" s="411">
        <f t="shared" si="2972"/>
        <v>0</v>
      </c>
      <c r="AJ1010" s="411">
        <f t="shared" si="2972"/>
        <v>0</v>
      </c>
      <c r="AK1010" s="411">
        <f t="shared" si="2972"/>
        <v>0</v>
      </c>
      <c r="AL1010" s="411">
        <f t="shared" si="2972"/>
        <v>0</v>
      </c>
      <c r="AM1010" s="306"/>
    </row>
    <row r="1011" spans="1:39" outlineLevel="1">
      <c r="A1011" s="529"/>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outlineLevel="1">
      <c r="A1012" s="529">
        <v>19</v>
      </c>
      <c r="B1012" s="428" t="s">
        <v>111</v>
      </c>
      <c r="C1012" s="291" t="s">
        <v>25</v>
      </c>
      <c r="D1012" s="295"/>
      <c r="E1012" s="295"/>
      <c r="F1012" s="295"/>
      <c r="G1012" s="295"/>
      <c r="H1012" s="295"/>
      <c r="I1012" s="295"/>
      <c r="J1012" s="295"/>
      <c r="K1012" s="295"/>
      <c r="L1012" s="295"/>
      <c r="M1012" s="295"/>
      <c r="N1012" s="295">
        <v>12</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outlineLevel="1">
      <c r="A1013" s="529"/>
      <c r="B1013" s="294" t="s">
        <v>346</v>
      </c>
      <c r="C1013" s="291" t="s">
        <v>163</v>
      </c>
      <c r="D1013" s="295"/>
      <c r="E1013" s="295"/>
      <c r="F1013" s="295"/>
      <c r="G1013" s="295"/>
      <c r="H1013" s="295"/>
      <c r="I1013" s="295"/>
      <c r="J1013" s="295"/>
      <c r="K1013" s="295"/>
      <c r="L1013" s="295"/>
      <c r="M1013" s="295"/>
      <c r="N1013" s="295">
        <f>N1012</f>
        <v>12</v>
      </c>
      <c r="O1013" s="295"/>
      <c r="P1013" s="295"/>
      <c r="Q1013" s="295"/>
      <c r="R1013" s="295"/>
      <c r="S1013" s="295"/>
      <c r="T1013" s="295"/>
      <c r="U1013" s="295"/>
      <c r="V1013" s="295"/>
      <c r="W1013" s="295"/>
      <c r="X1013" s="295"/>
      <c r="Y1013" s="411">
        <f>Y1012</f>
        <v>0</v>
      </c>
      <c r="Z1013" s="411">
        <f t="shared" ref="Z1013:AL1013" si="2973">Z1012</f>
        <v>0</v>
      </c>
      <c r="AA1013" s="411">
        <f t="shared" si="2973"/>
        <v>0</v>
      </c>
      <c r="AB1013" s="411">
        <f t="shared" si="2973"/>
        <v>0</v>
      </c>
      <c r="AC1013" s="411">
        <f t="shared" si="2973"/>
        <v>0</v>
      </c>
      <c r="AD1013" s="411">
        <f t="shared" si="2973"/>
        <v>0</v>
      </c>
      <c r="AE1013" s="411">
        <f t="shared" si="2973"/>
        <v>0</v>
      </c>
      <c r="AF1013" s="411">
        <f t="shared" si="2973"/>
        <v>0</v>
      </c>
      <c r="AG1013" s="411">
        <f t="shared" si="2973"/>
        <v>0</v>
      </c>
      <c r="AH1013" s="411">
        <f t="shared" si="2973"/>
        <v>0</v>
      </c>
      <c r="AI1013" s="411">
        <f t="shared" si="2973"/>
        <v>0</v>
      </c>
      <c r="AJ1013" s="411">
        <f t="shared" si="2973"/>
        <v>0</v>
      </c>
      <c r="AK1013" s="411">
        <f t="shared" si="2973"/>
        <v>0</v>
      </c>
      <c r="AL1013" s="411">
        <f t="shared" si="2973"/>
        <v>0</v>
      </c>
      <c r="AM1013" s="297"/>
    </row>
    <row r="1014" spans="1:39" outlineLevel="1">
      <c r="A1014" s="529"/>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outlineLevel="1">
      <c r="A1015" s="529">
        <v>20</v>
      </c>
      <c r="B1015" s="428" t="s">
        <v>110</v>
      </c>
      <c r="C1015" s="291" t="s">
        <v>25</v>
      </c>
      <c r="D1015" s="295"/>
      <c r="E1015" s="295"/>
      <c r="F1015" s="295"/>
      <c r="G1015" s="295"/>
      <c r="H1015" s="295"/>
      <c r="I1015" s="295"/>
      <c r="J1015" s="295"/>
      <c r="K1015" s="295"/>
      <c r="L1015" s="295"/>
      <c r="M1015" s="295"/>
      <c r="N1015" s="295">
        <v>12</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outlineLevel="1">
      <c r="A1016" s="529"/>
      <c r="B1016" s="294" t="s">
        <v>346</v>
      </c>
      <c r="C1016" s="291" t="s">
        <v>163</v>
      </c>
      <c r="D1016" s="295"/>
      <c r="E1016" s="295"/>
      <c r="F1016" s="295"/>
      <c r="G1016" s="295"/>
      <c r="H1016" s="295"/>
      <c r="I1016" s="295"/>
      <c r="J1016" s="295"/>
      <c r="K1016" s="295"/>
      <c r="L1016" s="295"/>
      <c r="M1016" s="295"/>
      <c r="N1016" s="295">
        <f>N1015</f>
        <v>12</v>
      </c>
      <c r="O1016" s="295"/>
      <c r="P1016" s="295"/>
      <c r="Q1016" s="295"/>
      <c r="R1016" s="295"/>
      <c r="S1016" s="295"/>
      <c r="T1016" s="295"/>
      <c r="U1016" s="295"/>
      <c r="V1016" s="295"/>
      <c r="W1016" s="295"/>
      <c r="X1016" s="295"/>
      <c r="Y1016" s="411">
        <f t="shared" ref="Y1016:AL1016" si="2974">Y1015</f>
        <v>0</v>
      </c>
      <c r="Z1016" s="411">
        <f t="shared" si="2974"/>
        <v>0</v>
      </c>
      <c r="AA1016" s="411">
        <f t="shared" si="2974"/>
        <v>0</v>
      </c>
      <c r="AB1016" s="411">
        <f t="shared" si="2974"/>
        <v>0</v>
      </c>
      <c r="AC1016" s="411">
        <f t="shared" si="2974"/>
        <v>0</v>
      </c>
      <c r="AD1016" s="411">
        <f t="shared" si="2974"/>
        <v>0</v>
      </c>
      <c r="AE1016" s="411">
        <f t="shared" si="2974"/>
        <v>0</v>
      </c>
      <c r="AF1016" s="411">
        <f t="shared" si="2974"/>
        <v>0</v>
      </c>
      <c r="AG1016" s="411">
        <f t="shared" si="2974"/>
        <v>0</v>
      </c>
      <c r="AH1016" s="411">
        <f t="shared" si="2974"/>
        <v>0</v>
      </c>
      <c r="AI1016" s="411">
        <f t="shared" si="2974"/>
        <v>0</v>
      </c>
      <c r="AJ1016" s="411">
        <f t="shared" si="2974"/>
        <v>0</v>
      </c>
      <c r="AK1016" s="411">
        <f t="shared" si="2974"/>
        <v>0</v>
      </c>
      <c r="AL1016" s="411">
        <f t="shared" si="2974"/>
        <v>0</v>
      </c>
      <c r="AM1016" s="306"/>
    </row>
    <row r="1017" spans="1:39" ht="15.75" outlineLevel="1">
      <c r="A1017" s="529"/>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75" outlineLevel="1">
      <c r="A1018" s="529"/>
      <c r="B1018" s="515" t="s">
        <v>503</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75" outlineLevel="1">
      <c r="A1019" s="529"/>
      <c r="B1019" s="501" t="s">
        <v>499</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customHeight="1" outlineLevel="1">
      <c r="A1020" s="529">
        <v>21</v>
      </c>
      <c r="B1020" s="428" t="s">
        <v>113</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customHeight="1" outlineLevel="1">
      <c r="A1021" s="529"/>
      <c r="B1021" s="294" t="s">
        <v>346</v>
      </c>
      <c r="C1021" s="291" t="s">
        <v>163</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2975">Z1020</f>
        <v>0</v>
      </c>
      <c r="AA1021" s="411">
        <f t="shared" ref="AA1021" si="2976">AA1020</f>
        <v>0</v>
      </c>
      <c r="AB1021" s="411">
        <f t="shared" ref="AB1021" si="2977">AB1020</f>
        <v>0</v>
      </c>
      <c r="AC1021" s="411">
        <f t="shared" ref="AC1021" si="2978">AC1020</f>
        <v>0</v>
      </c>
      <c r="AD1021" s="411">
        <f t="shared" ref="AD1021" si="2979">AD1020</f>
        <v>0</v>
      </c>
      <c r="AE1021" s="411">
        <f t="shared" ref="AE1021" si="2980">AE1020</f>
        <v>0</v>
      </c>
      <c r="AF1021" s="411">
        <f t="shared" ref="AF1021" si="2981">AF1020</f>
        <v>0</v>
      </c>
      <c r="AG1021" s="411">
        <f t="shared" ref="AG1021" si="2982">AG1020</f>
        <v>0</v>
      </c>
      <c r="AH1021" s="411">
        <f t="shared" ref="AH1021" si="2983">AH1020</f>
        <v>0</v>
      </c>
      <c r="AI1021" s="411">
        <f t="shared" ref="AI1021" si="2984">AI1020</f>
        <v>0</v>
      </c>
      <c r="AJ1021" s="411">
        <f t="shared" ref="AJ1021" si="2985">AJ1020</f>
        <v>0</v>
      </c>
      <c r="AK1021" s="411">
        <f t="shared" ref="AK1021" si="2986">AK1020</f>
        <v>0</v>
      </c>
      <c r="AL1021" s="411">
        <f t="shared" ref="AL1021" si="2987">AL1020</f>
        <v>0</v>
      </c>
      <c r="AM1021" s="306"/>
    </row>
    <row r="1022" spans="1:39" ht="15" customHeight="1" outlineLevel="1">
      <c r="A1022" s="529"/>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customHeight="1" outlineLevel="1">
      <c r="A1023" s="529">
        <v>22</v>
      </c>
      <c r="B1023" s="428" t="s">
        <v>114</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customHeight="1" outlineLevel="1">
      <c r="A1024" s="529"/>
      <c r="B1024" s="294" t="s">
        <v>346</v>
      </c>
      <c r="C1024" s="291" t="s">
        <v>163</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2988">Z1023</f>
        <v>0</v>
      </c>
      <c r="AA1024" s="411">
        <f t="shared" ref="AA1024" si="2989">AA1023</f>
        <v>0</v>
      </c>
      <c r="AB1024" s="411">
        <f t="shared" ref="AB1024" si="2990">AB1023</f>
        <v>0</v>
      </c>
      <c r="AC1024" s="411">
        <f t="shared" ref="AC1024" si="2991">AC1023</f>
        <v>0</v>
      </c>
      <c r="AD1024" s="411">
        <f t="shared" ref="AD1024" si="2992">AD1023</f>
        <v>0</v>
      </c>
      <c r="AE1024" s="411">
        <f t="shared" ref="AE1024" si="2993">AE1023</f>
        <v>0</v>
      </c>
      <c r="AF1024" s="411">
        <f t="shared" ref="AF1024" si="2994">AF1023</f>
        <v>0</v>
      </c>
      <c r="AG1024" s="411">
        <f t="shared" ref="AG1024" si="2995">AG1023</f>
        <v>0</v>
      </c>
      <c r="AH1024" s="411">
        <f t="shared" ref="AH1024" si="2996">AH1023</f>
        <v>0</v>
      </c>
      <c r="AI1024" s="411">
        <f t="shared" ref="AI1024" si="2997">AI1023</f>
        <v>0</v>
      </c>
      <c r="AJ1024" s="411">
        <f t="shared" ref="AJ1024" si="2998">AJ1023</f>
        <v>0</v>
      </c>
      <c r="AK1024" s="411">
        <f t="shared" ref="AK1024" si="2999">AK1023</f>
        <v>0</v>
      </c>
      <c r="AL1024" s="411">
        <f t="shared" ref="AL1024" si="3000">AL1023</f>
        <v>0</v>
      </c>
      <c r="AM1024" s="306"/>
    </row>
    <row r="1025" spans="1:39" ht="15" customHeight="1" outlineLevel="1">
      <c r="A1025" s="529"/>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customHeight="1" outlineLevel="1">
      <c r="A1026" s="529">
        <v>23</v>
      </c>
      <c r="B1026" s="428" t="s">
        <v>115</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customHeight="1" outlineLevel="1">
      <c r="A1027" s="529"/>
      <c r="B1027" s="294" t="s">
        <v>346</v>
      </c>
      <c r="C1027" s="291" t="s">
        <v>163</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3001">Z1026</f>
        <v>0</v>
      </c>
      <c r="AA1027" s="411">
        <f t="shared" ref="AA1027" si="3002">AA1026</f>
        <v>0</v>
      </c>
      <c r="AB1027" s="411">
        <f t="shared" ref="AB1027" si="3003">AB1026</f>
        <v>0</v>
      </c>
      <c r="AC1027" s="411">
        <f t="shared" ref="AC1027" si="3004">AC1026</f>
        <v>0</v>
      </c>
      <c r="AD1027" s="411">
        <f t="shared" ref="AD1027" si="3005">AD1026</f>
        <v>0</v>
      </c>
      <c r="AE1027" s="411">
        <f t="shared" ref="AE1027" si="3006">AE1026</f>
        <v>0</v>
      </c>
      <c r="AF1027" s="411">
        <f t="shared" ref="AF1027" si="3007">AF1026</f>
        <v>0</v>
      </c>
      <c r="AG1027" s="411">
        <f t="shared" ref="AG1027" si="3008">AG1026</f>
        <v>0</v>
      </c>
      <c r="AH1027" s="411">
        <f t="shared" ref="AH1027" si="3009">AH1026</f>
        <v>0</v>
      </c>
      <c r="AI1027" s="411">
        <f t="shared" ref="AI1027" si="3010">AI1026</f>
        <v>0</v>
      </c>
      <c r="AJ1027" s="411">
        <f t="shared" ref="AJ1027" si="3011">AJ1026</f>
        <v>0</v>
      </c>
      <c r="AK1027" s="411">
        <f t="shared" ref="AK1027" si="3012">AK1026</f>
        <v>0</v>
      </c>
      <c r="AL1027" s="411">
        <f t="shared" ref="AL1027" si="3013">AL1026</f>
        <v>0</v>
      </c>
      <c r="AM1027" s="306"/>
    </row>
    <row r="1028" spans="1:39" ht="15" customHeight="1" outlineLevel="1">
      <c r="A1028" s="529"/>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customHeight="1" outlineLevel="1">
      <c r="A1029" s="529">
        <v>24</v>
      </c>
      <c r="B1029" s="428" t="s">
        <v>116</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customHeight="1" outlineLevel="1">
      <c r="A1030" s="529"/>
      <c r="B1030" s="294" t="s">
        <v>346</v>
      </c>
      <c r="C1030" s="291" t="s">
        <v>163</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3014">Z1029</f>
        <v>0</v>
      </c>
      <c r="AA1030" s="411">
        <f t="shared" ref="AA1030" si="3015">AA1029</f>
        <v>0</v>
      </c>
      <c r="AB1030" s="411">
        <f t="shared" ref="AB1030" si="3016">AB1029</f>
        <v>0</v>
      </c>
      <c r="AC1030" s="411">
        <f t="shared" ref="AC1030" si="3017">AC1029</f>
        <v>0</v>
      </c>
      <c r="AD1030" s="411">
        <f t="shared" ref="AD1030" si="3018">AD1029</f>
        <v>0</v>
      </c>
      <c r="AE1030" s="411">
        <f t="shared" ref="AE1030" si="3019">AE1029</f>
        <v>0</v>
      </c>
      <c r="AF1030" s="411">
        <f t="shared" ref="AF1030" si="3020">AF1029</f>
        <v>0</v>
      </c>
      <c r="AG1030" s="411">
        <f t="shared" ref="AG1030" si="3021">AG1029</f>
        <v>0</v>
      </c>
      <c r="AH1030" s="411">
        <f t="shared" ref="AH1030" si="3022">AH1029</f>
        <v>0</v>
      </c>
      <c r="AI1030" s="411">
        <f t="shared" ref="AI1030" si="3023">AI1029</f>
        <v>0</v>
      </c>
      <c r="AJ1030" s="411">
        <f t="shared" ref="AJ1030" si="3024">AJ1029</f>
        <v>0</v>
      </c>
      <c r="AK1030" s="411">
        <f t="shared" ref="AK1030" si="3025">AK1029</f>
        <v>0</v>
      </c>
      <c r="AL1030" s="411">
        <f t="shared" ref="AL1030" si="3026">AL1029</f>
        <v>0</v>
      </c>
      <c r="AM1030" s="306"/>
    </row>
    <row r="1031" spans="1:39" ht="15" customHeight="1" outlineLevel="1">
      <c r="A1031" s="529"/>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customHeight="1" outlineLevel="1">
      <c r="A1032" s="529"/>
      <c r="B1032" s="288" t="s">
        <v>500</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customHeight="1" outlineLevel="1">
      <c r="A1033" s="529">
        <v>25</v>
      </c>
      <c r="B1033" s="428" t="s">
        <v>117</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customHeight="1" outlineLevel="1">
      <c r="A1034" s="529"/>
      <c r="B1034" s="294" t="s">
        <v>346</v>
      </c>
      <c r="C1034" s="291" t="s">
        <v>163</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3027">Z1033</f>
        <v>0</v>
      </c>
      <c r="AA1034" s="411">
        <f t="shared" ref="AA1034" si="3028">AA1033</f>
        <v>0</v>
      </c>
      <c r="AB1034" s="411">
        <f t="shared" ref="AB1034" si="3029">AB1033</f>
        <v>0</v>
      </c>
      <c r="AC1034" s="411">
        <f t="shared" ref="AC1034" si="3030">AC1033</f>
        <v>0</v>
      </c>
      <c r="AD1034" s="411">
        <f t="shared" ref="AD1034" si="3031">AD1033</f>
        <v>0</v>
      </c>
      <c r="AE1034" s="411">
        <f t="shared" ref="AE1034" si="3032">AE1033</f>
        <v>0</v>
      </c>
      <c r="AF1034" s="411">
        <f t="shared" ref="AF1034" si="3033">AF1033</f>
        <v>0</v>
      </c>
      <c r="AG1034" s="411">
        <f t="shared" ref="AG1034" si="3034">AG1033</f>
        <v>0</v>
      </c>
      <c r="AH1034" s="411">
        <f t="shared" ref="AH1034" si="3035">AH1033</f>
        <v>0</v>
      </c>
      <c r="AI1034" s="411">
        <f t="shared" ref="AI1034" si="3036">AI1033</f>
        <v>0</v>
      </c>
      <c r="AJ1034" s="411">
        <f t="shared" ref="AJ1034" si="3037">AJ1033</f>
        <v>0</v>
      </c>
      <c r="AK1034" s="411">
        <f t="shared" ref="AK1034" si="3038">AK1033</f>
        <v>0</v>
      </c>
      <c r="AL1034" s="411">
        <f t="shared" ref="AL1034" si="3039">AL1033</f>
        <v>0</v>
      </c>
      <c r="AM1034" s="306"/>
    </row>
    <row r="1035" spans="1:39" ht="15" customHeight="1" outlineLevel="1">
      <c r="A1035" s="529"/>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customHeight="1" outlineLevel="1">
      <c r="A1036" s="529">
        <v>26</v>
      </c>
      <c r="B1036" s="428" t="s">
        <v>118</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customHeight="1" outlineLevel="1">
      <c r="A1037" s="529"/>
      <c r="B1037" s="294" t="s">
        <v>346</v>
      </c>
      <c r="C1037" s="291" t="s">
        <v>163</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3040">Z1036</f>
        <v>0</v>
      </c>
      <c r="AA1037" s="411">
        <f t="shared" ref="AA1037" si="3041">AA1036</f>
        <v>0</v>
      </c>
      <c r="AB1037" s="411">
        <f t="shared" ref="AB1037" si="3042">AB1036</f>
        <v>0</v>
      </c>
      <c r="AC1037" s="411">
        <f t="shared" ref="AC1037" si="3043">AC1036</f>
        <v>0</v>
      </c>
      <c r="AD1037" s="411">
        <f t="shared" ref="AD1037" si="3044">AD1036</f>
        <v>0</v>
      </c>
      <c r="AE1037" s="411">
        <f t="shared" ref="AE1037" si="3045">AE1036</f>
        <v>0</v>
      </c>
      <c r="AF1037" s="411">
        <f t="shared" ref="AF1037" si="3046">AF1036</f>
        <v>0</v>
      </c>
      <c r="AG1037" s="411">
        <f t="shared" ref="AG1037" si="3047">AG1036</f>
        <v>0</v>
      </c>
      <c r="AH1037" s="411">
        <f t="shared" ref="AH1037" si="3048">AH1036</f>
        <v>0</v>
      </c>
      <c r="AI1037" s="411">
        <f t="shared" ref="AI1037" si="3049">AI1036</f>
        <v>0</v>
      </c>
      <c r="AJ1037" s="411">
        <f t="shared" ref="AJ1037" si="3050">AJ1036</f>
        <v>0</v>
      </c>
      <c r="AK1037" s="411">
        <f t="shared" ref="AK1037" si="3051">AK1036</f>
        <v>0</v>
      </c>
      <c r="AL1037" s="411">
        <f t="shared" ref="AL1037" si="3052">AL1036</f>
        <v>0</v>
      </c>
      <c r="AM1037" s="306"/>
    </row>
    <row r="1038" spans="1:39" ht="15" customHeight="1" outlineLevel="1">
      <c r="A1038" s="529"/>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customHeight="1" outlineLevel="1">
      <c r="A1039" s="529">
        <v>27</v>
      </c>
      <c r="B1039" s="428" t="s">
        <v>119</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customHeight="1" outlineLevel="1">
      <c r="A1040" s="529"/>
      <c r="B1040" s="294" t="s">
        <v>346</v>
      </c>
      <c r="C1040" s="291" t="s">
        <v>163</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3053">Z1039</f>
        <v>0</v>
      </c>
      <c r="AA1040" s="411">
        <f t="shared" ref="AA1040" si="3054">AA1039</f>
        <v>0</v>
      </c>
      <c r="AB1040" s="411">
        <f t="shared" ref="AB1040" si="3055">AB1039</f>
        <v>0</v>
      </c>
      <c r="AC1040" s="411">
        <f t="shared" ref="AC1040" si="3056">AC1039</f>
        <v>0</v>
      </c>
      <c r="AD1040" s="411">
        <f t="shared" ref="AD1040" si="3057">AD1039</f>
        <v>0</v>
      </c>
      <c r="AE1040" s="411">
        <f t="shared" ref="AE1040" si="3058">AE1039</f>
        <v>0</v>
      </c>
      <c r="AF1040" s="411">
        <f t="shared" ref="AF1040" si="3059">AF1039</f>
        <v>0</v>
      </c>
      <c r="AG1040" s="411">
        <f t="shared" ref="AG1040" si="3060">AG1039</f>
        <v>0</v>
      </c>
      <c r="AH1040" s="411">
        <f t="shared" ref="AH1040" si="3061">AH1039</f>
        <v>0</v>
      </c>
      <c r="AI1040" s="411">
        <f t="shared" ref="AI1040" si="3062">AI1039</f>
        <v>0</v>
      </c>
      <c r="AJ1040" s="411">
        <f t="shared" ref="AJ1040" si="3063">AJ1039</f>
        <v>0</v>
      </c>
      <c r="AK1040" s="411">
        <f t="shared" ref="AK1040" si="3064">AK1039</f>
        <v>0</v>
      </c>
      <c r="AL1040" s="411">
        <f t="shared" ref="AL1040" si="3065">AL1039</f>
        <v>0</v>
      </c>
      <c r="AM1040" s="306"/>
    </row>
    <row r="1041" spans="1:39" ht="15" customHeight="1" outlineLevel="1">
      <c r="A1041" s="529"/>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customHeight="1" outlineLevel="1">
      <c r="A1042" s="529">
        <v>28</v>
      </c>
      <c r="B1042" s="428" t="s">
        <v>120</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customHeight="1" outlineLevel="1">
      <c r="A1043" s="529"/>
      <c r="B1043" s="294" t="s">
        <v>346</v>
      </c>
      <c r="C1043" s="291" t="s">
        <v>163</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3066">AA1042</f>
        <v>0</v>
      </c>
      <c r="AB1043" s="411">
        <f t="shared" ref="AB1043" si="3067">AB1042</f>
        <v>0</v>
      </c>
      <c r="AC1043" s="411">
        <f t="shared" ref="AC1043" si="3068">AC1042</f>
        <v>0</v>
      </c>
      <c r="AD1043" s="411">
        <f t="shared" ref="AD1043" si="3069">AD1042</f>
        <v>0</v>
      </c>
      <c r="AE1043" s="411">
        <f>AE1042</f>
        <v>0</v>
      </c>
      <c r="AF1043" s="411">
        <f t="shared" ref="AF1043" si="3070">AF1042</f>
        <v>0</v>
      </c>
      <c r="AG1043" s="411">
        <f t="shared" ref="AG1043" si="3071">AG1042</f>
        <v>0</v>
      </c>
      <c r="AH1043" s="411">
        <f t="shared" ref="AH1043" si="3072">AH1042</f>
        <v>0</v>
      </c>
      <c r="AI1043" s="411">
        <f t="shared" ref="AI1043" si="3073">AI1042</f>
        <v>0</v>
      </c>
      <c r="AJ1043" s="411">
        <f t="shared" ref="AJ1043" si="3074">AJ1042</f>
        <v>0</v>
      </c>
      <c r="AK1043" s="411">
        <f t="shared" ref="AK1043" si="3075">AK1042</f>
        <v>0</v>
      </c>
      <c r="AL1043" s="411">
        <f t="shared" ref="AL1043" si="3076">AL1042</f>
        <v>0</v>
      </c>
      <c r="AM1043" s="306"/>
    </row>
    <row r="1044" spans="1:39" ht="15" customHeight="1" outlineLevel="1">
      <c r="A1044" s="529"/>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customHeight="1" outlineLevel="1">
      <c r="A1045" s="529">
        <v>29</v>
      </c>
      <c r="B1045" s="428" t="s">
        <v>121</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customHeight="1" outlineLevel="1">
      <c r="A1046" s="529"/>
      <c r="B1046" s="294" t="s">
        <v>346</v>
      </c>
      <c r="C1046" s="291" t="s">
        <v>163</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3077">Z1045</f>
        <v>0</v>
      </c>
      <c r="AA1046" s="411">
        <f t="shared" ref="AA1046" si="3078">AA1045</f>
        <v>0</v>
      </c>
      <c r="AB1046" s="411">
        <f t="shared" ref="AB1046" si="3079">AB1045</f>
        <v>0</v>
      </c>
      <c r="AC1046" s="411">
        <f t="shared" ref="AC1046" si="3080">AC1045</f>
        <v>0</v>
      </c>
      <c r="AD1046" s="411">
        <f t="shared" ref="AD1046" si="3081">AD1045</f>
        <v>0</v>
      </c>
      <c r="AE1046" s="411">
        <f t="shared" ref="AE1046" si="3082">AE1045</f>
        <v>0</v>
      </c>
      <c r="AF1046" s="411">
        <f t="shared" ref="AF1046" si="3083">AF1045</f>
        <v>0</v>
      </c>
      <c r="AG1046" s="411">
        <f t="shared" ref="AG1046" si="3084">AG1045</f>
        <v>0</v>
      </c>
      <c r="AH1046" s="411">
        <f t="shared" ref="AH1046" si="3085">AH1045</f>
        <v>0</v>
      </c>
      <c r="AI1046" s="411">
        <f t="shared" ref="AI1046" si="3086">AI1045</f>
        <v>0</v>
      </c>
      <c r="AJ1046" s="411">
        <f t="shared" ref="AJ1046" si="3087">AJ1045</f>
        <v>0</v>
      </c>
      <c r="AK1046" s="411">
        <f t="shared" ref="AK1046" si="3088">AK1045</f>
        <v>0</v>
      </c>
      <c r="AL1046" s="411">
        <f t="shared" ref="AL1046" si="3089">AL1045</f>
        <v>0</v>
      </c>
      <c r="AM1046" s="306"/>
    </row>
    <row r="1047" spans="1:39" ht="15" customHeight="1" outlineLevel="1">
      <c r="A1047" s="529"/>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customHeight="1" outlineLevel="1">
      <c r="A1048" s="529">
        <v>30</v>
      </c>
      <c r="B1048" s="428" t="s">
        <v>122</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customHeight="1" outlineLevel="1">
      <c r="A1049" s="529"/>
      <c r="B1049" s="294" t="s">
        <v>346</v>
      </c>
      <c r="C1049" s="291" t="s">
        <v>163</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3090">Z1048</f>
        <v>0</v>
      </c>
      <c r="AA1049" s="411">
        <f t="shared" ref="AA1049" si="3091">AA1048</f>
        <v>0</v>
      </c>
      <c r="AB1049" s="411">
        <f t="shared" ref="AB1049" si="3092">AB1048</f>
        <v>0</v>
      </c>
      <c r="AC1049" s="411">
        <f t="shared" ref="AC1049" si="3093">AC1048</f>
        <v>0</v>
      </c>
      <c r="AD1049" s="411">
        <f t="shared" ref="AD1049" si="3094">AD1048</f>
        <v>0</v>
      </c>
      <c r="AE1049" s="411">
        <f t="shared" ref="AE1049" si="3095">AE1048</f>
        <v>0</v>
      </c>
      <c r="AF1049" s="411">
        <f t="shared" ref="AF1049" si="3096">AF1048</f>
        <v>0</v>
      </c>
      <c r="AG1049" s="411">
        <f t="shared" ref="AG1049" si="3097">AG1048</f>
        <v>0</v>
      </c>
      <c r="AH1049" s="411">
        <f t="shared" ref="AH1049" si="3098">AH1048</f>
        <v>0</v>
      </c>
      <c r="AI1049" s="411">
        <f t="shared" ref="AI1049" si="3099">AI1048</f>
        <v>0</v>
      </c>
      <c r="AJ1049" s="411">
        <f t="shared" ref="AJ1049" si="3100">AJ1048</f>
        <v>0</v>
      </c>
      <c r="AK1049" s="411">
        <f t="shared" ref="AK1049" si="3101">AK1048</f>
        <v>0</v>
      </c>
      <c r="AL1049" s="411">
        <f t="shared" ref="AL1049" si="3102">AL1048</f>
        <v>0</v>
      </c>
      <c r="AM1049" s="306"/>
    </row>
    <row r="1050" spans="1:39" ht="15" customHeight="1" outlineLevel="1">
      <c r="A1050" s="529"/>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customHeight="1" outlineLevel="1">
      <c r="A1051" s="529">
        <v>31</v>
      </c>
      <c r="B1051" s="428" t="s">
        <v>123</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customHeight="1" outlineLevel="1">
      <c r="A1052" s="529"/>
      <c r="B1052" s="294" t="s">
        <v>346</v>
      </c>
      <c r="C1052" s="291" t="s">
        <v>163</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3103">Z1051</f>
        <v>0</v>
      </c>
      <c r="AA1052" s="411">
        <f t="shared" ref="AA1052" si="3104">AA1051</f>
        <v>0</v>
      </c>
      <c r="AB1052" s="411">
        <f t="shared" ref="AB1052" si="3105">AB1051</f>
        <v>0</v>
      </c>
      <c r="AC1052" s="411">
        <f t="shared" ref="AC1052" si="3106">AC1051</f>
        <v>0</v>
      </c>
      <c r="AD1052" s="411">
        <f t="shared" ref="AD1052" si="3107">AD1051</f>
        <v>0</v>
      </c>
      <c r="AE1052" s="411">
        <f t="shared" ref="AE1052" si="3108">AE1051</f>
        <v>0</v>
      </c>
      <c r="AF1052" s="411">
        <f t="shared" ref="AF1052" si="3109">AF1051</f>
        <v>0</v>
      </c>
      <c r="AG1052" s="411">
        <f t="shared" ref="AG1052" si="3110">AG1051</f>
        <v>0</v>
      </c>
      <c r="AH1052" s="411">
        <f t="shared" ref="AH1052" si="3111">AH1051</f>
        <v>0</v>
      </c>
      <c r="AI1052" s="411">
        <f t="shared" ref="AI1052" si="3112">AI1051</f>
        <v>0</v>
      </c>
      <c r="AJ1052" s="411">
        <f t="shared" ref="AJ1052" si="3113">AJ1051</f>
        <v>0</v>
      </c>
      <c r="AK1052" s="411">
        <f t="shared" ref="AK1052" si="3114">AK1051</f>
        <v>0</v>
      </c>
      <c r="AL1052" s="411">
        <f t="shared" ref="AL1052" si="3115">AL1051</f>
        <v>0</v>
      </c>
      <c r="AM1052" s="306"/>
    </row>
    <row r="1053" spans="1:39" ht="15" customHeight="1" outlineLevel="1">
      <c r="A1053" s="529"/>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customHeight="1" outlineLevel="1">
      <c r="A1054" s="529">
        <v>32</v>
      </c>
      <c r="B1054" s="428" t="s">
        <v>124</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customHeight="1" outlineLevel="1">
      <c r="A1055" s="529"/>
      <c r="B1055" s="294" t="s">
        <v>346</v>
      </c>
      <c r="C1055" s="291" t="s">
        <v>163</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3116">Z1054</f>
        <v>0</v>
      </c>
      <c r="AA1055" s="411">
        <f t="shared" ref="AA1055" si="3117">AA1054</f>
        <v>0</v>
      </c>
      <c r="AB1055" s="411">
        <f t="shared" ref="AB1055" si="3118">AB1054</f>
        <v>0</v>
      </c>
      <c r="AC1055" s="411">
        <f t="shared" ref="AC1055" si="3119">AC1054</f>
        <v>0</v>
      </c>
      <c r="AD1055" s="411">
        <f t="shared" ref="AD1055" si="3120">AD1054</f>
        <v>0</v>
      </c>
      <c r="AE1055" s="411">
        <f t="shared" ref="AE1055" si="3121">AE1054</f>
        <v>0</v>
      </c>
      <c r="AF1055" s="411">
        <f t="shared" ref="AF1055" si="3122">AF1054</f>
        <v>0</v>
      </c>
      <c r="AG1055" s="411">
        <f t="shared" ref="AG1055" si="3123">AG1054</f>
        <v>0</v>
      </c>
      <c r="AH1055" s="411">
        <f t="shared" ref="AH1055" si="3124">AH1054</f>
        <v>0</v>
      </c>
      <c r="AI1055" s="411">
        <f t="shared" ref="AI1055" si="3125">AI1054</f>
        <v>0</v>
      </c>
      <c r="AJ1055" s="411">
        <f t="shared" ref="AJ1055" si="3126">AJ1054</f>
        <v>0</v>
      </c>
      <c r="AK1055" s="411">
        <f t="shared" ref="AK1055" si="3127">AK1054</f>
        <v>0</v>
      </c>
      <c r="AL1055" s="411">
        <f t="shared" ref="AL1055" si="3128">AL1054</f>
        <v>0</v>
      </c>
      <c r="AM1055" s="306"/>
    </row>
    <row r="1056" spans="1:39" ht="15" customHeight="1" outlineLevel="1">
      <c r="A1056" s="529"/>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customHeight="1" outlineLevel="1">
      <c r="A1057" s="529"/>
      <c r="B1057" s="288" t="s">
        <v>501</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customHeight="1" outlineLevel="1">
      <c r="A1058" s="529">
        <v>33</v>
      </c>
      <c r="B1058" s="428" t="s">
        <v>125</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customHeight="1" outlineLevel="1">
      <c r="A1059" s="529"/>
      <c r="B1059" s="294" t="s">
        <v>346</v>
      </c>
      <c r="C1059" s="291" t="s">
        <v>163</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3129">Z1058</f>
        <v>0</v>
      </c>
      <c r="AA1059" s="411">
        <f t="shared" ref="AA1059" si="3130">AA1058</f>
        <v>0</v>
      </c>
      <c r="AB1059" s="411">
        <f t="shared" ref="AB1059" si="3131">AB1058</f>
        <v>0</v>
      </c>
      <c r="AC1059" s="411">
        <f t="shared" ref="AC1059" si="3132">AC1058</f>
        <v>0</v>
      </c>
      <c r="AD1059" s="411">
        <f t="shared" ref="AD1059" si="3133">AD1058</f>
        <v>0</v>
      </c>
      <c r="AE1059" s="411">
        <f t="shared" ref="AE1059" si="3134">AE1058</f>
        <v>0</v>
      </c>
      <c r="AF1059" s="411">
        <f t="shared" ref="AF1059" si="3135">AF1058</f>
        <v>0</v>
      </c>
      <c r="AG1059" s="411">
        <f t="shared" ref="AG1059" si="3136">AG1058</f>
        <v>0</v>
      </c>
      <c r="AH1059" s="411">
        <f t="shared" ref="AH1059" si="3137">AH1058</f>
        <v>0</v>
      </c>
      <c r="AI1059" s="411">
        <f t="shared" ref="AI1059" si="3138">AI1058</f>
        <v>0</v>
      </c>
      <c r="AJ1059" s="411">
        <f t="shared" ref="AJ1059" si="3139">AJ1058</f>
        <v>0</v>
      </c>
      <c r="AK1059" s="411">
        <f t="shared" ref="AK1059" si="3140">AK1058</f>
        <v>0</v>
      </c>
      <c r="AL1059" s="411">
        <f t="shared" ref="AL1059" si="3141">AL1058</f>
        <v>0</v>
      </c>
      <c r="AM1059" s="306"/>
    </row>
    <row r="1060" spans="1:39" ht="15" customHeight="1" outlineLevel="1">
      <c r="A1060" s="529"/>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customHeight="1" outlineLevel="1">
      <c r="A1061" s="529">
        <v>34</v>
      </c>
      <c r="B1061" s="428" t="s">
        <v>126</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customHeight="1" outlineLevel="1">
      <c r="A1062" s="529"/>
      <c r="B1062" s="294" t="s">
        <v>346</v>
      </c>
      <c r="C1062" s="291" t="s">
        <v>163</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3142">Z1061</f>
        <v>0</v>
      </c>
      <c r="AA1062" s="411">
        <f t="shared" ref="AA1062" si="3143">AA1061</f>
        <v>0</v>
      </c>
      <c r="AB1062" s="411">
        <f t="shared" ref="AB1062" si="3144">AB1061</f>
        <v>0</v>
      </c>
      <c r="AC1062" s="411">
        <f t="shared" ref="AC1062" si="3145">AC1061</f>
        <v>0</v>
      </c>
      <c r="AD1062" s="411">
        <f t="shared" ref="AD1062" si="3146">AD1061</f>
        <v>0</v>
      </c>
      <c r="AE1062" s="411">
        <f t="shared" ref="AE1062" si="3147">AE1061</f>
        <v>0</v>
      </c>
      <c r="AF1062" s="411">
        <f t="shared" ref="AF1062" si="3148">AF1061</f>
        <v>0</v>
      </c>
      <c r="AG1062" s="411">
        <f t="shared" ref="AG1062" si="3149">AG1061</f>
        <v>0</v>
      </c>
      <c r="AH1062" s="411">
        <f t="shared" ref="AH1062" si="3150">AH1061</f>
        <v>0</v>
      </c>
      <c r="AI1062" s="411">
        <f t="shared" ref="AI1062" si="3151">AI1061</f>
        <v>0</v>
      </c>
      <c r="AJ1062" s="411">
        <f t="shared" ref="AJ1062" si="3152">AJ1061</f>
        <v>0</v>
      </c>
      <c r="AK1062" s="411">
        <f t="shared" ref="AK1062" si="3153">AK1061</f>
        <v>0</v>
      </c>
      <c r="AL1062" s="411">
        <f t="shared" ref="AL1062" si="3154">AL1061</f>
        <v>0</v>
      </c>
      <c r="AM1062" s="306"/>
    </row>
    <row r="1063" spans="1:39" ht="15" customHeight="1" outlineLevel="1">
      <c r="A1063" s="529"/>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customHeight="1" outlineLevel="1">
      <c r="A1064" s="529">
        <v>35</v>
      </c>
      <c r="B1064" s="428" t="s">
        <v>127</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customHeight="1" outlineLevel="1">
      <c r="A1065" s="529"/>
      <c r="B1065" s="294" t="s">
        <v>346</v>
      </c>
      <c r="C1065" s="291" t="s">
        <v>163</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3155">Z1064</f>
        <v>0</v>
      </c>
      <c r="AA1065" s="411">
        <f t="shared" ref="AA1065" si="3156">AA1064</f>
        <v>0</v>
      </c>
      <c r="AB1065" s="411">
        <f t="shared" ref="AB1065" si="3157">AB1064</f>
        <v>0</v>
      </c>
      <c r="AC1065" s="411">
        <f t="shared" ref="AC1065" si="3158">AC1064</f>
        <v>0</v>
      </c>
      <c r="AD1065" s="411">
        <f t="shared" ref="AD1065" si="3159">AD1064</f>
        <v>0</v>
      </c>
      <c r="AE1065" s="411">
        <f t="shared" ref="AE1065" si="3160">AE1064</f>
        <v>0</v>
      </c>
      <c r="AF1065" s="411">
        <f t="shared" ref="AF1065" si="3161">AF1064</f>
        <v>0</v>
      </c>
      <c r="AG1065" s="411">
        <f t="shared" ref="AG1065" si="3162">AG1064</f>
        <v>0</v>
      </c>
      <c r="AH1065" s="411">
        <f t="shared" ref="AH1065" si="3163">AH1064</f>
        <v>0</v>
      </c>
      <c r="AI1065" s="411">
        <f t="shared" ref="AI1065" si="3164">AI1064</f>
        <v>0</v>
      </c>
      <c r="AJ1065" s="411">
        <f t="shared" ref="AJ1065" si="3165">AJ1064</f>
        <v>0</v>
      </c>
      <c r="AK1065" s="411">
        <f t="shared" ref="AK1065" si="3166">AK1064</f>
        <v>0</v>
      </c>
      <c r="AL1065" s="411">
        <f t="shared" ref="AL1065" si="3167">AL1064</f>
        <v>0</v>
      </c>
      <c r="AM1065" s="306"/>
    </row>
    <row r="1066" spans="1:39" ht="15" customHeight="1" outlineLevel="1">
      <c r="A1066" s="529"/>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customHeight="1" outlineLevel="1">
      <c r="A1067" s="529"/>
      <c r="B1067" s="288" t="s">
        <v>502</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customHeight="1" outlineLevel="1">
      <c r="A1068" s="529">
        <v>36</v>
      </c>
      <c r="B1068" s="428" t="s">
        <v>128</v>
      </c>
      <c r="C1068" s="291" t="s">
        <v>25</v>
      </c>
      <c r="D1068" s="295"/>
      <c r="E1068" s="295"/>
      <c r="F1068" s="295"/>
      <c r="G1068" s="295"/>
      <c r="H1068" s="295"/>
      <c r="I1068" s="295"/>
      <c r="J1068" s="295"/>
      <c r="K1068" s="295"/>
      <c r="L1068" s="295"/>
      <c r="M1068" s="295"/>
      <c r="N1068" s="295">
        <v>12</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customHeight="1" outlineLevel="1">
      <c r="A1069" s="529"/>
      <c r="B1069" s="294" t="s">
        <v>346</v>
      </c>
      <c r="C1069" s="291" t="s">
        <v>163</v>
      </c>
      <c r="D1069" s="295"/>
      <c r="E1069" s="295"/>
      <c r="F1069" s="295"/>
      <c r="G1069" s="295"/>
      <c r="H1069" s="295"/>
      <c r="I1069" s="295"/>
      <c r="J1069" s="295"/>
      <c r="K1069" s="295"/>
      <c r="L1069" s="295"/>
      <c r="M1069" s="295"/>
      <c r="N1069" s="295">
        <f>N1068</f>
        <v>12</v>
      </c>
      <c r="O1069" s="295"/>
      <c r="P1069" s="295"/>
      <c r="Q1069" s="295"/>
      <c r="R1069" s="295"/>
      <c r="S1069" s="295"/>
      <c r="T1069" s="295"/>
      <c r="U1069" s="295"/>
      <c r="V1069" s="295"/>
      <c r="W1069" s="295"/>
      <c r="X1069" s="295"/>
      <c r="Y1069" s="411">
        <f>Y1068</f>
        <v>0</v>
      </c>
      <c r="Z1069" s="411">
        <f t="shared" ref="Z1069" si="3168">Z1068</f>
        <v>0</v>
      </c>
      <c r="AA1069" s="411">
        <f t="shared" ref="AA1069" si="3169">AA1068</f>
        <v>0</v>
      </c>
      <c r="AB1069" s="411">
        <f t="shared" ref="AB1069" si="3170">AB1068</f>
        <v>0</v>
      </c>
      <c r="AC1069" s="411">
        <f t="shared" ref="AC1069" si="3171">AC1068</f>
        <v>0</v>
      </c>
      <c r="AD1069" s="411">
        <f t="shared" ref="AD1069" si="3172">AD1068</f>
        <v>0</v>
      </c>
      <c r="AE1069" s="411">
        <f t="shared" ref="AE1069" si="3173">AE1068</f>
        <v>0</v>
      </c>
      <c r="AF1069" s="411">
        <f t="shared" ref="AF1069" si="3174">AF1068</f>
        <v>0</v>
      </c>
      <c r="AG1069" s="411">
        <f t="shared" ref="AG1069" si="3175">AG1068</f>
        <v>0</v>
      </c>
      <c r="AH1069" s="411">
        <f t="shared" ref="AH1069" si="3176">AH1068</f>
        <v>0</v>
      </c>
      <c r="AI1069" s="411">
        <f t="shared" ref="AI1069" si="3177">AI1068</f>
        <v>0</v>
      </c>
      <c r="AJ1069" s="411">
        <f t="shared" ref="AJ1069" si="3178">AJ1068</f>
        <v>0</v>
      </c>
      <c r="AK1069" s="411">
        <f t="shared" ref="AK1069" si="3179">AK1068</f>
        <v>0</v>
      </c>
      <c r="AL1069" s="411">
        <f t="shared" ref="AL1069" si="3180">AL1068</f>
        <v>0</v>
      </c>
      <c r="AM1069" s="306"/>
    </row>
    <row r="1070" spans="1:39" ht="15" customHeight="1" outlineLevel="1">
      <c r="A1070" s="529"/>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customHeight="1" outlineLevel="1">
      <c r="A1071" s="529">
        <v>37</v>
      </c>
      <c r="B1071" s="428" t="s">
        <v>129</v>
      </c>
      <c r="C1071" s="291" t="s">
        <v>25</v>
      </c>
      <c r="D1071" s="295"/>
      <c r="E1071" s="295"/>
      <c r="F1071" s="295"/>
      <c r="G1071" s="295"/>
      <c r="H1071" s="295"/>
      <c r="I1071" s="295"/>
      <c r="J1071" s="295"/>
      <c r="K1071" s="295"/>
      <c r="L1071" s="295"/>
      <c r="M1071" s="295"/>
      <c r="N1071" s="295">
        <v>12</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customHeight="1" outlineLevel="1">
      <c r="A1072" s="529"/>
      <c r="B1072" s="294" t="s">
        <v>346</v>
      </c>
      <c r="C1072" s="291" t="s">
        <v>163</v>
      </c>
      <c r="D1072" s="295"/>
      <c r="E1072" s="295"/>
      <c r="F1072" s="295"/>
      <c r="G1072" s="295"/>
      <c r="H1072" s="295"/>
      <c r="I1072" s="295"/>
      <c r="J1072" s="295"/>
      <c r="K1072" s="295"/>
      <c r="L1072" s="295"/>
      <c r="M1072" s="295"/>
      <c r="N1072" s="295">
        <f>N1071</f>
        <v>12</v>
      </c>
      <c r="O1072" s="295"/>
      <c r="P1072" s="295"/>
      <c r="Q1072" s="295"/>
      <c r="R1072" s="295"/>
      <c r="S1072" s="295"/>
      <c r="T1072" s="295"/>
      <c r="U1072" s="295"/>
      <c r="V1072" s="295"/>
      <c r="W1072" s="295"/>
      <c r="X1072" s="295"/>
      <c r="Y1072" s="411">
        <f>Y1071</f>
        <v>0</v>
      </c>
      <c r="Z1072" s="411">
        <f t="shared" ref="Z1072" si="3181">Z1071</f>
        <v>0</v>
      </c>
      <c r="AA1072" s="411">
        <f t="shared" ref="AA1072" si="3182">AA1071</f>
        <v>0</v>
      </c>
      <c r="AB1072" s="411">
        <f t="shared" ref="AB1072" si="3183">AB1071</f>
        <v>0</v>
      </c>
      <c r="AC1072" s="411">
        <f t="shared" ref="AC1072" si="3184">AC1071</f>
        <v>0</v>
      </c>
      <c r="AD1072" s="411">
        <f t="shared" ref="AD1072" si="3185">AD1071</f>
        <v>0</v>
      </c>
      <c r="AE1072" s="411">
        <f t="shared" ref="AE1072" si="3186">AE1071</f>
        <v>0</v>
      </c>
      <c r="AF1072" s="411">
        <f t="shared" ref="AF1072" si="3187">AF1071</f>
        <v>0</v>
      </c>
      <c r="AG1072" s="411">
        <f t="shared" ref="AG1072" si="3188">AG1071</f>
        <v>0</v>
      </c>
      <c r="AH1072" s="411">
        <f t="shared" ref="AH1072" si="3189">AH1071</f>
        <v>0</v>
      </c>
      <c r="AI1072" s="411">
        <f t="shared" ref="AI1072" si="3190">AI1071</f>
        <v>0</v>
      </c>
      <c r="AJ1072" s="411">
        <f t="shared" ref="AJ1072" si="3191">AJ1071</f>
        <v>0</v>
      </c>
      <c r="AK1072" s="411">
        <f t="shared" ref="AK1072" si="3192">AK1071</f>
        <v>0</v>
      </c>
      <c r="AL1072" s="411">
        <f t="shared" ref="AL1072" si="3193">AL1071</f>
        <v>0</v>
      </c>
      <c r="AM1072" s="306"/>
    </row>
    <row r="1073" spans="1:39" ht="15" customHeight="1" outlineLevel="1">
      <c r="A1073" s="529"/>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customHeight="1" outlineLevel="1">
      <c r="A1074" s="529">
        <v>38</v>
      </c>
      <c r="B1074" s="428" t="s">
        <v>130</v>
      </c>
      <c r="C1074" s="291" t="s">
        <v>25</v>
      </c>
      <c r="D1074" s="295"/>
      <c r="E1074" s="295"/>
      <c r="F1074" s="295"/>
      <c r="G1074" s="295"/>
      <c r="H1074" s="295"/>
      <c r="I1074" s="295"/>
      <c r="J1074" s="295"/>
      <c r="K1074" s="295"/>
      <c r="L1074" s="295"/>
      <c r="M1074" s="295"/>
      <c r="N1074" s="295">
        <v>12</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customHeight="1" outlineLevel="1">
      <c r="A1075" s="529"/>
      <c r="B1075" s="294" t="s">
        <v>346</v>
      </c>
      <c r="C1075" s="291" t="s">
        <v>163</v>
      </c>
      <c r="D1075" s="295"/>
      <c r="E1075" s="295"/>
      <c r="F1075" s="295"/>
      <c r="G1075" s="295"/>
      <c r="H1075" s="295"/>
      <c r="I1075" s="295"/>
      <c r="J1075" s="295"/>
      <c r="K1075" s="295"/>
      <c r="L1075" s="295"/>
      <c r="M1075" s="295"/>
      <c r="N1075" s="295">
        <f>N1074</f>
        <v>12</v>
      </c>
      <c r="O1075" s="295"/>
      <c r="P1075" s="295"/>
      <c r="Q1075" s="295"/>
      <c r="R1075" s="295"/>
      <c r="S1075" s="295"/>
      <c r="T1075" s="295"/>
      <c r="U1075" s="295"/>
      <c r="V1075" s="295"/>
      <c r="W1075" s="295"/>
      <c r="X1075" s="295"/>
      <c r="Y1075" s="411">
        <f>Y1074</f>
        <v>0</v>
      </c>
      <c r="Z1075" s="411">
        <f t="shared" ref="Z1075" si="3194">Z1074</f>
        <v>0</v>
      </c>
      <c r="AA1075" s="411">
        <f t="shared" ref="AA1075" si="3195">AA1074</f>
        <v>0</v>
      </c>
      <c r="AB1075" s="411">
        <f t="shared" ref="AB1075" si="3196">AB1074</f>
        <v>0</v>
      </c>
      <c r="AC1075" s="411">
        <f t="shared" ref="AC1075" si="3197">AC1074</f>
        <v>0</v>
      </c>
      <c r="AD1075" s="411">
        <f t="shared" ref="AD1075" si="3198">AD1074</f>
        <v>0</v>
      </c>
      <c r="AE1075" s="411">
        <f t="shared" ref="AE1075" si="3199">AE1074</f>
        <v>0</v>
      </c>
      <c r="AF1075" s="411">
        <f t="shared" ref="AF1075" si="3200">AF1074</f>
        <v>0</v>
      </c>
      <c r="AG1075" s="411">
        <f t="shared" ref="AG1075" si="3201">AG1074</f>
        <v>0</v>
      </c>
      <c r="AH1075" s="411">
        <f t="shared" ref="AH1075" si="3202">AH1074</f>
        <v>0</v>
      </c>
      <c r="AI1075" s="411">
        <f t="shared" ref="AI1075" si="3203">AI1074</f>
        <v>0</v>
      </c>
      <c r="AJ1075" s="411">
        <f t="shared" ref="AJ1075" si="3204">AJ1074</f>
        <v>0</v>
      </c>
      <c r="AK1075" s="411">
        <f t="shared" ref="AK1075" si="3205">AK1074</f>
        <v>0</v>
      </c>
      <c r="AL1075" s="411">
        <f t="shared" ref="AL1075" si="3206">AL1074</f>
        <v>0</v>
      </c>
      <c r="AM1075" s="306"/>
    </row>
    <row r="1076" spans="1:39" ht="15" customHeight="1" outlineLevel="1">
      <c r="A1076" s="529"/>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customHeight="1" outlineLevel="1">
      <c r="A1077" s="529">
        <v>39</v>
      </c>
      <c r="B1077" s="428" t="s">
        <v>131</v>
      </c>
      <c r="C1077" s="291" t="s">
        <v>25</v>
      </c>
      <c r="D1077" s="295"/>
      <c r="E1077" s="295"/>
      <c r="F1077" s="295"/>
      <c r="G1077" s="295"/>
      <c r="H1077" s="295"/>
      <c r="I1077" s="295"/>
      <c r="J1077" s="295"/>
      <c r="K1077" s="295"/>
      <c r="L1077" s="295"/>
      <c r="M1077" s="295"/>
      <c r="N1077" s="295">
        <v>12</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customHeight="1" outlineLevel="1">
      <c r="A1078" s="529"/>
      <c r="B1078" s="294" t="s">
        <v>346</v>
      </c>
      <c r="C1078" s="291" t="s">
        <v>163</v>
      </c>
      <c r="D1078" s="295"/>
      <c r="E1078" s="295"/>
      <c r="F1078" s="295"/>
      <c r="G1078" s="295"/>
      <c r="H1078" s="295"/>
      <c r="I1078" s="295"/>
      <c r="J1078" s="295"/>
      <c r="K1078" s="295"/>
      <c r="L1078" s="295"/>
      <c r="M1078" s="295"/>
      <c r="N1078" s="295">
        <f>N1077</f>
        <v>12</v>
      </c>
      <c r="O1078" s="295"/>
      <c r="P1078" s="295"/>
      <c r="Q1078" s="295"/>
      <c r="R1078" s="295"/>
      <c r="S1078" s="295"/>
      <c r="T1078" s="295"/>
      <c r="U1078" s="295"/>
      <c r="V1078" s="295"/>
      <c r="W1078" s="295"/>
      <c r="X1078" s="295"/>
      <c r="Y1078" s="411">
        <f>Y1077</f>
        <v>0</v>
      </c>
      <c r="Z1078" s="411">
        <f t="shared" ref="Z1078" si="3207">Z1077</f>
        <v>0</v>
      </c>
      <c r="AA1078" s="411">
        <f t="shared" ref="AA1078" si="3208">AA1077</f>
        <v>0</v>
      </c>
      <c r="AB1078" s="411">
        <f t="shared" ref="AB1078" si="3209">AB1077</f>
        <v>0</v>
      </c>
      <c r="AC1078" s="411">
        <f t="shared" ref="AC1078" si="3210">AC1077</f>
        <v>0</v>
      </c>
      <c r="AD1078" s="411">
        <f t="shared" ref="AD1078" si="3211">AD1077</f>
        <v>0</v>
      </c>
      <c r="AE1078" s="411">
        <f t="shared" ref="AE1078" si="3212">AE1077</f>
        <v>0</v>
      </c>
      <c r="AF1078" s="411">
        <f t="shared" ref="AF1078" si="3213">AF1077</f>
        <v>0</v>
      </c>
      <c r="AG1078" s="411">
        <f t="shared" ref="AG1078" si="3214">AG1077</f>
        <v>0</v>
      </c>
      <c r="AH1078" s="411">
        <f t="shared" ref="AH1078" si="3215">AH1077</f>
        <v>0</v>
      </c>
      <c r="AI1078" s="411">
        <f t="shared" ref="AI1078" si="3216">AI1077</f>
        <v>0</v>
      </c>
      <c r="AJ1078" s="411">
        <f t="shared" ref="AJ1078" si="3217">AJ1077</f>
        <v>0</v>
      </c>
      <c r="AK1078" s="411">
        <f t="shared" ref="AK1078" si="3218">AK1077</f>
        <v>0</v>
      </c>
      <c r="AL1078" s="411">
        <f t="shared" ref="AL1078" si="3219">AL1077</f>
        <v>0</v>
      </c>
      <c r="AM1078" s="306"/>
    </row>
    <row r="1079" spans="1:39" ht="15" customHeight="1" outlineLevel="1">
      <c r="A1079" s="529"/>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customHeight="1" outlineLevel="1">
      <c r="A1080" s="529">
        <v>40</v>
      </c>
      <c r="B1080" s="428" t="s">
        <v>132</v>
      </c>
      <c r="C1080" s="291" t="s">
        <v>25</v>
      </c>
      <c r="D1080" s="295"/>
      <c r="E1080" s="295"/>
      <c r="F1080" s="295"/>
      <c r="G1080" s="295"/>
      <c r="H1080" s="295"/>
      <c r="I1080" s="295"/>
      <c r="J1080" s="295"/>
      <c r="K1080" s="295"/>
      <c r="L1080" s="295"/>
      <c r="M1080" s="295"/>
      <c r="N1080" s="295">
        <v>12</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customHeight="1" outlineLevel="1">
      <c r="A1081" s="529"/>
      <c r="B1081" s="294" t="s">
        <v>346</v>
      </c>
      <c r="C1081" s="291" t="s">
        <v>163</v>
      </c>
      <c r="D1081" s="295"/>
      <c r="E1081" s="295"/>
      <c r="F1081" s="295"/>
      <c r="G1081" s="295"/>
      <c r="H1081" s="295"/>
      <c r="I1081" s="295"/>
      <c r="J1081" s="295"/>
      <c r="K1081" s="295"/>
      <c r="L1081" s="295"/>
      <c r="M1081" s="295"/>
      <c r="N1081" s="295">
        <f>N1080</f>
        <v>12</v>
      </c>
      <c r="O1081" s="295"/>
      <c r="P1081" s="295"/>
      <c r="Q1081" s="295"/>
      <c r="R1081" s="295"/>
      <c r="S1081" s="295"/>
      <c r="T1081" s="295"/>
      <c r="U1081" s="295"/>
      <c r="V1081" s="295"/>
      <c r="W1081" s="295"/>
      <c r="X1081" s="295"/>
      <c r="Y1081" s="411">
        <f>Y1080</f>
        <v>0</v>
      </c>
      <c r="Z1081" s="411">
        <f t="shared" ref="Z1081" si="3220">Z1080</f>
        <v>0</v>
      </c>
      <c r="AA1081" s="411">
        <f t="shared" ref="AA1081" si="3221">AA1080</f>
        <v>0</v>
      </c>
      <c r="AB1081" s="411">
        <f t="shared" ref="AB1081" si="3222">AB1080</f>
        <v>0</v>
      </c>
      <c r="AC1081" s="411">
        <f t="shared" ref="AC1081" si="3223">AC1080</f>
        <v>0</v>
      </c>
      <c r="AD1081" s="411">
        <f t="shared" ref="AD1081" si="3224">AD1080</f>
        <v>0</v>
      </c>
      <c r="AE1081" s="411">
        <f t="shared" ref="AE1081" si="3225">AE1080</f>
        <v>0</v>
      </c>
      <c r="AF1081" s="411">
        <f t="shared" ref="AF1081" si="3226">AF1080</f>
        <v>0</v>
      </c>
      <c r="AG1081" s="411">
        <f t="shared" ref="AG1081" si="3227">AG1080</f>
        <v>0</v>
      </c>
      <c r="AH1081" s="411">
        <f t="shared" ref="AH1081" si="3228">AH1080</f>
        <v>0</v>
      </c>
      <c r="AI1081" s="411">
        <f t="shared" ref="AI1081" si="3229">AI1080</f>
        <v>0</v>
      </c>
      <c r="AJ1081" s="411">
        <f t="shared" ref="AJ1081" si="3230">AJ1080</f>
        <v>0</v>
      </c>
      <c r="AK1081" s="411">
        <f t="shared" ref="AK1081" si="3231">AK1080</f>
        <v>0</v>
      </c>
      <c r="AL1081" s="411">
        <f t="shared" ref="AL1081" si="3232">AL1080</f>
        <v>0</v>
      </c>
      <c r="AM1081" s="306"/>
    </row>
    <row r="1082" spans="1:39" ht="15" customHeight="1" outlineLevel="1">
      <c r="A1082" s="529"/>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customHeight="1" outlineLevel="1">
      <c r="A1083" s="529">
        <v>41</v>
      </c>
      <c r="B1083" s="428" t="s">
        <v>133</v>
      </c>
      <c r="C1083" s="291" t="s">
        <v>25</v>
      </c>
      <c r="D1083" s="295"/>
      <c r="E1083" s="295"/>
      <c r="F1083" s="295"/>
      <c r="G1083" s="295"/>
      <c r="H1083" s="295"/>
      <c r="I1083" s="295"/>
      <c r="J1083" s="295"/>
      <c r="K1083" s="295"/>
      <c r="L1083" s="295"/>
      <c r="M1083" s="295"/>
      <c r="N1083" s="295">
        <v>12</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customHeight="1" outlineLevel="1">
      <c r="A1084" s="529"/>
      <c r="B1084" s="294" t="s">
        <v>346</v>
      </c>
      <c r="C1084" s="291" t="s">
        <v>163</v>
      </c>
      <c r="D1084" s="295"/>
      <c r="E1084" s="295"/>
      <c r="F1084" s="295"/>
      <c r="G1084" s="295"/>
      <c r="H1084" s="295"/>
      <c r="I1084" s="295"/>
      <c r="J1084" s="295"/>
      <c r="K1084" s="295"/>
      <c r="L1084" s="295"/>
      <c r="M1084" s="295"/>
      <c r="N1084" s="295">
        <f>N1083</f>
        <v>12</v>
      </c>
      <c r="O1084" s="295"/>
      <c r="P1084" s="295"/>
      <c r="Q1084" s="295"/>
      <c r="R1084" s="295"/>
      <c r="S1084" s="295"/>
      <c r="T1084" s="295"/>
      <c r="U1084" s="295"/>
      <c r="V1084" s="295"/>
      <c r="W1084" s="295"/>
      <c r="X1084" s="295"/>
      <c r="Y1084" s="411">
        <f>Y1083</f>
        <v>0</v>
      </c>
      <c r="Z1084" s="411">
        <f t="shared" ref="Z1084" si="3233">Z1083</f>
        <v>0</v>
      </c>
      <c r="AA1084" s="411">
        <f t="shared" ref="AA1084" si="3234">AA1083</f>
        <v>0</v>
      </c>
      <c r="AB1084" s="411">
        <f t="shared" ref="AB1084" si="3235">AB1083</f>
        <v>0</v>
      </c>
      <c r="AC1084" s="411">
        <f t="shared" ref="AC1084" si="3236">AC1083</f>
        <v>0</v>
      </c>
      <c r="AD1084" s="411">
        <f t="shared" ref="AD1084" si="3237">AD1083</f>
        <v>0</v>
      </c>
      <c r="AE1084" s="411">
        <f t="shared" ref="AE1084" si="3238">AE1083</f>
        <v>0</v>
      </c>
      <c r="AF1084" s="411">
        <f t="shared" ref="AF1084" si="3239">AF1083</f>
        <v>0</v>
      </c>
      <c r="AG1084" s="411">
        <f t="shared" ref="AG1084" si="3240">AG1083</f>
        <v>0</v>
      </c>
      <c r="AH1084" s="411">
        <f t="shared" ref="AH1084" si="3241">AH1083</f>
        <v>0</v>
      </c>
      <c r="AI1084" s="411">
        <f t="shared" ref="AI1084" si="3242">AI1083</f>
        <v>0</v>
      </c>
      <c r="AJ1084" s="411">
        <f t="shared" ref="AJ1084" si="3243">AJ1083</f>
        <v>0</v>
      </c>
      <c r="AK1084" s="411">
        <f t="shared" ref="AK1084" si="3244">AK1083</f>
        <v>0</v>
      </c>
      <c r="AL1084" s="411">
        <f t="shared" ref="AL1084" si="3245">AL1083</f>
        <v>0</v>
      </c>
      <c r="AM1084" s="306"/>
    </row>
    <row r="1085" spans="1:39" ht="15" customHeight="1" outlineLevel="1">
      <c r="A1085" s="529"/>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customHeight="1" outlineLevel="1">
      <c r="A1086" s="529">
        <v>42</v>
      </c>
      <c r="B1086" s="428" t="s">
        <v>134</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customHeight="1" outlineLevel="1">
      <c r="A1087" s="529"/>
      <c r="B1087" s="294" t="s">
        <v>346</v>
      </c>
      <c r="C1087" s="291" t="s">
        <v>163</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3246">Z1086</f>
        <v>0</v>
      </c>
      <c r="AA1087" s="411">
        <f t="shared" ref="AA1087" si="3247">AA1086</f>
        <v>0</v>
      </c>
      <c r="AB1087" s="411">
        <f t="shared" ref="AB1087" si="3248">AB1086</f>
        <v>0</v>
      </c>
      <c r="AC1087" s="411">
        <f t="shared" ref="AC1087" si="3249">AC1086</f>
        <v>0</v>
      </c>
      <c r="AD1087" s="411">
        <f t="shared" ref="AD1087" si="3250">AD1086</f>
        <v>0</v>
      </c>
      <c r="AE1087" s="411">
        <f t="shared" ref="AE1087" si="3251">AE1086</f>
        <v>0</v>
      </c>
      <c r="AF1087" s="411">
        <f t="shared" ref="AF1087" si="3252">AF1086</f>
        <v>0</v>
      </c>
      <c r="AG1087" s="411">
        <f t="shared" ref="AG1087" si="3253">AG1086</f>
        <v>0</v>
      </c>
      <c r="AH1087" s="411">
        <f t="shared" ref="AH1087" si="3254">AH1086</f>
        <v>0</v>
      </c>
      <c r="AI1087" s="411">
        <f t="shared" ref="AI1087" si="3255">AI1086</f>
        <v>0</v>
      </c>
      <c r="AJ1087" s="411">
        <f t="shared" ref="AJ1087" si="3256">AJ1086</f>
        <v>0</v>
      </c>
      <c r="AK1087" s="411">
        <f t="shared" ref="AK1087" si="3257">AK1086</f>
        <v>0</v>
      </c>
      <c r="AL1087" s="411">
        <f t="shared" ref="AL1087" si="3258">AL1086</f>
        <v>0</v>
      </c>
      <c r="AM1087" s="306"/>
    </row>
    <row r="1088" spans="1:39" ht="15" customHeight="1" outlineLevel="1">
      <c r="A1088" s="529"/>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customHeight="1" outlineLevel="1">
      <c r="A1089" s="529">
        <v>43</v>
      </c>
      <c r="B1089" s="428" t="s">
        <v>135</v>
      </c>
      <c r="C1089" s="291" t="s">
        <v>25</v>
      </c>
      <c r="D1089" s="295"/>
      <c r="E1089" s="295"/>
      <c r="F1089" s="295"/>
      <c r="G1089" s="295"/>
      <c r="H1089" s="295"/>
      <c r="I1089" s="295"/>
      <c r="J1089" s="295"/>
      <c r="K1089" s="295"/>
      <c r="L1089" s="295"/>
      <c r="M1089" s="295"/>
      <c r="N1089" s="295">
        <v>12</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customHeight="1" outlineLevel="1">
      <c r="A1090" s="529"/>
      <c r="B1090" s="294" t="s">
        <v>346</v>
      </c>
      <c r="C1090" s="291" t="s">
        <v>163</v>
      </c>
      <c r="D1090" s="295"/>
      <c r="E1090" s="295"/>
      <c r="F1090" s="295"/>
      <c r="G1090" s="295"/>
      <c r="H1090" s="295"/>
      <c r="I1090" s="295"/>
      <c r="J1090" s="295"/>
      <c r="K1090" s="295"/>
      <c r="L1090" s="295"/>
      <c r="M1090" s="295"/>
      <c r="N1090" s="295">
        <f>N1089</f>
        <v>12</v>
      </c>
      <c r="O1090" s="295"/>
      <c r="P1090" s="295"/>
      <c r="Q1090" s="295"/>
      <c r="R1090" s="295"/>
      <c r="S1090" s="295"/>
      <c r="T1090" s="295"/>
      <c r="U1090" s="295"/>
      <c r="V1090" s="295"/>
      <c r="W1090" s="295"/>
      <c r="X1090" s="295"/>
      <c r="Y1090" s="411">
        <f>Y1089</f>
        <v>0</v>
      </c>
      <c r="Z1090" s="411">
        <f t="shared" ref="Z1090" si="3259">Z1089</f>
        <v>0</v>
      </c>
      <c r="AA1090" s="411">
        <f t="shared" ref="AA1090" si="3260">AA1089</f>
        <v>0</v>
      </c>
      <c r="AB1090" s="411">
        <f t="shared" ref="AB1090" si="3261">AB1089</f>
        <v>0</v>
      </c>
      <c r="AC1090" s="411">
        <f t="shared" ref="AC1090" si="3262">AC1089</f>
        <v>0</v>
      </c>
      <c r="AD1090" s="411">
        <f t="shared" ref="AD1090" si="3263">AD1089</f>
        <v>0</v>
      </c>
      <c r="AE1090" s="411">
        <f t="shared" ref="AE1090" si="3264">AE1089</f>
        <v>0</v>
      </c>
      <c r="AF1090" s="411">
        <f t="shared" ref="AF1090" si="3265">AF1089</f>
        <v>0</v>
      </c>
      <c r="AG1090" s="411">
        <f t="shared" ref="AG1090" si="3266">AG1089</f>
        <v>0</v>
      </c>
      <c r="AH1090" s="411">
        <f t="shared" ref="AH1090" si="3267">AH1089</f>
        <v>0</v>
      </c>
      <c r="AI1090" s="411">
        <f t="shared" ref="AI1090" si="3268">AI1089</f>
        <v>0</v>
      </c>
      <c r="AJ1090" s="411">
        <f t="shared" ref="AJ1090" si="3269">AJ1089</f>
        <v>0</v>
      </c>
      <c r="AK1090" s="411">
        <f t="shared" ref="AK1090" si="3270">AK1089</f>
        <v>0</v>
      </c>
      <c r="AL1090" s="411">
        <f t="shared" ref="AL1090" si="3271">AL1089</f>
        <v>0</v>
      </c>
      <c r="AM1090" s="306"/>
    </row>
    <row r="1091" spans="1:39" ht="15" customHeight="1" outlineLevel="1">
      <c r="A1091" s="529"/>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customHeight="1" outlineLevel="1">
      <c r="A1092" s="529">
        <v>44</v>
      </c>
      <c r="B1092" s="428" t="s">
        <v>136</v>
      </c>
      <c r="C1092" s="291" t="s">
        <v>25</v>
      </c>
      <c r="D1092" s="295"/>
      <c r="E1092" s="295"/>
      <c r="F1092" s="295"/>
      <c r="G1092" s="295"/>
      <c r="H1092" s="295"/>
      <c r="I1092" s="295"/>
      <c r="J1092" s="295"/>
      <c r="K1092" s="295"/>
      <c r="L1092" s="295"/>
      <c r="M1092" s="295"/>
      <c r="N1092" s="295">
        <v>12</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customHeight="1" outlineLevel="1">
      <c r="A1093" s="529"/>
      <c r="B1093" s="294" t="s">
        <v>346</v>
      </c>
      <c r="C1093" s="291" t="s">
        <v>163</v>
      </c>
      <c r="D1093" s="295"/>
      <c r="E1093" s="295"/>
      <c r="F1093" s="295"/>
      <c r="G1093" s="295"/>
      <c r="H1093" s="295"/>
      <c r="I1093" s="295"/>
      <c r="J1093" s="295"/>
      <c r="K1093" s="295"/>
      <c r="L1093" s="295"/>
      <c r="M1093" s="295"/>
      <c r="N1093" s="295">
        <f>N1092</f>
        <v>12</v>
      </c>
      <c r="O1093" s="295"/>
      <c r="P1093" s="295"/>
      <c r="Q1093" s="295"/>
      <c r="R1093" s="295"/>
      <c r="S1093" s="295"/>
      <c r="T1093" s="295"/>
      <c r="U1093" s="295"/>
      <c r="V1093" s="295"/>
      <c r="W1093" s="295"/>
      <c r="X1093" s="295"/>
      <c r="Y1093" s="411">
        <f>Y1092</f>
        <v>0</v>
      </c>
      <c r="Z1093" s="411">
        <f t="shared" ref="Z1093" si="3272">Z1092</f>
        <v>0</v>
      </c>
      <c r="AA1093" s="411">
        <f t="shared" ref="AA1093" si="3273">AA1092</f>
        <v>0</v>
      </c>
      <c r="AB1093" s="411">
        <f t="shared" ref="AB1093" si="3274">AB1092</f>
        <v>0</v>
      </c>
      <c r="AC1093" s="411">
        <f t="shared" ref="AC1093" si="3275">AC1092</f>
        <v>0</v>
      </c>
      <c r="AD1093" s="411">
        <f t="shared" ref="AD1093" si="3276">AD1092</f>
        <v>0</v>
      </c>
      <c r="AE1093" s="411">
        <f t="shared" ref="AE1093" si="3277">AE1092</f>
        <v>0</v>
      </c>
      <c r="AF1093" s="411">
        <f t="shared" ref="AF1093" si="3278">AF1092</f>
        <v>0</v>
      </c>
      <c r="AG1093" s="411">
        <f t="shared" ref="AG1093" si="3279">AG1092</f>
        <v>0</v>
      </c>
      <c r="AH1093" s="411">
        <f t="shared" ref="AH1093" si="3280">AH1092</f>
        <v>0</v>
      </c>
      <c r="AI1093" s="411">
        <f t="shared" ref="AI1093" si="3281">AI1092</f>
        <v>0</v>
      </c>
      <c r="AJ1093" s="411">
        <f t="shared" ref="AJ1093" si="3282">AJ1092</f>
        <v>0</v>
      </c>
      <c r="AK1093" s="411">
        <f t="shared" ref="AK1093" si="3283">AK1092</f>
        <v>0</v>
      </c>
      <c r="AL1093" s="411">
        <f t="shared" ref="AL1093" si="3284">AL1092</f>
        <v>0</v>
      </c>
      <c r="AM1093" s="306"/>
    </row>
    <row r="1094" spans="1:39" ht="15" customHeight="1" outlineLevel="1">
      <c r="A1094" s="529"/>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32.450000000000003" customHeight="1" outlineLevel="1">
      <c r="A1095" s="529">
        <v>45</v>
      </c>
      <c r="B1095" s="428" t="s">
        <v>137</v>
      </c>
      <c r="C1095" s="291" t="s">
        <v>25</v>
      </c>
      <c r="D1095" s="295"/>
      <c r="E1095" s="295"/>
      <c r="F1095" s="295"/>
      <c r="G1095" s="295"/>
      <c r="H1095" s="295"/>
      <c r="I1095" s="295"/>
      <c r="J1095" s="295"/>
      <c r="K1095" s="295"/>
      <c r="L1095" s="295"/>
      <c r="M1095" s="295"/>
      <c r="N1095" s="295">
        <v>12</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customHeight="1" outlineLevel="1">
      <c r="A1096" s="529"/>
      <c r="B1096" s="294" t="s">
        <v>346</v>
      </c>
      <c r="C1096" s="291" t="s">
        <v>163</v>
      </c>
      <c r="D1096" s="295"/>
      <c r="E1096" s="295"/>
      <c r="F1096" s="295"/>
      <c r="G1096" s="295"/>
      <c r="H1096" s="295"/>
      <c r="I1096" s="295"/>
      <c r="J1096" s="295"/>
      <c r="K1096" s="295"/>
      <c r="L1096" s="295"/>
      <c r="M1096" s="295"/>
      <c r="N1096" s="295">
        <f>N1095</f>
        <v>12</v>
      </c>
      <c r="O1096" s="295"/>
      <c r="P1096" s="295"/>
      <c r="Q1096" s="295"/>
      <c r="R1096" s="295"/>
      <c r="S1096" s="295"/>
      <c r="T1096" s="295"/>
      <c r="U1096" s="295"/>
      <c r="V1096" s="295"/>
      <c r="W1096" s="295"/>
      <c r="X1096" s="295"/>
      <c r="Y1096" s="411">
        <f>Y1095</f>
        <v>0</v>
      </c>
      <c r="Z1096" s="411">
        <f t="shared" ref="Z1096" si="3285">Z1095</f>
        <v>0</v>
      </c>
      <c r="AA1096" s="411">
        <f t="shared" ref="AA1096" si="3286">AA1095</f>
        <v>0</v>
      </c>
      <c r="AB1096" s="411">
        <f t="shared" ref="AB1096" si="3287">AB1095</f>
        <v>0</v>
      </c>
      <c r="AC1096" s="411">
        <f t="shared" ref="AC1096" si="3288">AC1095</f>
        <v>0</v>
      </c>
      <c r="AD1096" s="411">
        <f t="shared" ref="AD1096" si="3289">AD1095</f>
        <v>0</v>
      </c>
      <c r="AE1096" s="411">
        <f t="shared" ref="AE1096" si="3290">AE1095</f>
        <v>0</v>
      </c>
      <c r="AF1096" s="411">
        <f t="shared" ref="AF1096" si="3291">AF1095</f>
        <v>0</v>
      </c>
      <c r="AG1096" s="411">
        <f t="shared" ref="AG1096" si="3292">AG1095</f>
        <v>0</v>
      </c>
      <c r="AH1096" s="411">
        <f t="shared" ref="AH1096" si="3293">AH1095</f>
        <v>0</v>
      </c>
      <c r="AI1096" s="411">
        <f t="shared" ref="AI1096" si="3294">AI1095</f>
        <v>0</v>
      </c>
      <c r="AJ1096" s="411">
        <f t="shared" ref="AJ1096" si="3295">AJ1095</f>
        <v>0</v>
      </c>
      <c r="AK1096" s="411">
        <f t="shared" ref="AK1096" si="3296">AK1095</f>
        <v>0</v>
      </c>
      <c r="AL1096" s="411">
        <f t="shared" ref="AL1096" si="3297">AL1095</f>
        <v>0</v>
      </c>
      <c r="AM1096" s="306"/>
    </row>
    <row r="1097" spans="1:39" ht="15" customHeight="1" outlineLevel="1">
      <c r="A1097" s="529"/>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32.1" customHeight="1" outlineLevel="1">
      <c r="A1098" s="529">
        <v>46</v>
      </c>
      <c r="B1098" s="428" t="s">
        <v>138</v>
      </c>
      <c r="C1098" s="291" t="s">
        <v>25</v>
      </c>
      <c r="D1098" s="295"/>
      <c r="E1098" s="295"/>
      <c r="F1098" s="295"/>
      <c r="G1098" s="295"/>
      <c r="H1098" s="295"/>
      <c r="I1098" s="295"/>
      <c r="J1098" s="295"/>
      <c r="K1098" s="295"/>
      <c r="L1098" s="295"/>
      <c r="M1098" s="295"/>
      <c r="N1098" s="295">
        <v>12</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c r="AJ1098" s="415"/>
      <c r="AK1098" s="415"/>
      <c r="AL1098" s="415"/>
      <c r="AM1098" s="296">
        <f>SUM(Y1098:AL1098)</f>
        <v>0</v>
      </c>
    </row>
    <row r="1099" spans="1:39" ht="15" customHeight="1" outlineLevel="1">
      <c r="A1099" s="529"/>
      <c r="B1099" s="294" t="s">
        <v>346</v>
      </c>
      <c r="C1099" s="291" t="s">
        <v>163</v>
      </c>
      <c r="D1099" s="295"/>
      <c r="E1099" s="295"/>
      <c r="F1099" s="295"/>
      <c r="G1099" s="295"/>
      <c r="H1099" s="295"/>
      <c r="I1099" s="295"/>
      <c r="J1099" s="295"/>
      <c r="K1099" s="295"/>
      <c r="L1099" s="295"/>
      <c r="M1099" s="295"/>
      <c r="N1099" s="295">
        <f>N1098</f>
        <v>12</v>
      </c>
      <c r="O1099" s="295"/>
      <c r="P1099" s="295"/>
      <c r="Q1099" s="295"/>
      <c r="R1099" s="295"/>
      <c r="S1099" s="295"/>
      <c r="T1099" s="295"/>
      <c r="U1099" s="295"/>
      <c r="V1099" s="295"/>
      <c r="W1099" s="295"/>
      <c r="X1099" s="295"/>
      <c r="Y1099" s="411">
        <f>Y1098</f>
        <v>0</v>
      </c>
      <c r="Z1099" s="411">
        <f t="shared" ref="Z1099" si="3298">Z1098</f>
        <v>0</v>
      </c>
      <c r="AA1099" s="411">
        <f t="shared" ref="AA1099" si="3299">AA1098</f>
        <v>0</v>
      </c>
      <c r="AB1099" s="411">
        <f t="shared" ref="AB1099" si="3300">AB1098</f>
        <v>0</v>
      </c>
      <c r="AC1099" s="411">
        <f t="shared" ref="AC1099" si="3301">AC1098</f>
        <v>0</v>
      </c>
      <c r="AD1099" s="411">
        <f t="shared" ref="AD1099" si="3302">AD1098</f>
        <v>0</v>
      </c>
      <c r="AE1099" s="411">
        <f t="shared" ref="AE1099" si="3303">AE1098</f>
        <v>0</v>
      </c>
      <c r="AF1099" s="411">
        <f t="shared" ref="AF1099" si="3304">AF1098</f>
        <v>0</v>
      </c>
      <c r="AG1099" s="411">
        <f t="shared" ref="AG1099" si="3305">AG1098</f>
        <v>0</v>
      </c>
      <c r="AH1099" s="411">
        <f t="shared" ref="AH1099" si="3306">AH1098</f>
        <v>0</v>
      </c>
      <c r="AI1099" s="411">
        <f t="shared" ref="AI1099" si="3307">AI1098</f>
        <v>0</v>
      </c>
      <c r="AJ1099" s="411">
        <f t="shared" ref="AJ1099" si="3308">AJ1098</f>
        <v>0</v>
      </c>
      <c r="AK1099" s="411">
        <f t="shared" ref="AK1099" si="3309">AK1098</f>
        <v>0</v>
      </c>
      <c r="AL1099" s="411">
        <f t="shared" ref="AL1099" si="3310">AL1098</f>
        <v>0</v>
      </c>
      <c r="AM1099" s="306"/>
    </row>
    <row r="1100" spans="1:39" ht="15" customHeight="1" outlineLevel="1">
      <c r="A1100" s="529"/>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35.450000000000003" customHeight="1" outlineLevel="1">
      <c r="A1101" s="529">
        <v>47</v>
      </c>
      <c r="B1101" s="428" t="s">
        <v>139</v>
      </c>
      <c r="C1101" s="291" t="s">
        <v>25</v>
      </c>
      <c r="D1101" s="295"/>
      <c r="E1101" s="295"/>
      <c r="F1101" s="295"/>
      <c r="G1101" s="295"/>
      <c r="H1101" s="295"/>
      <c r="I1101" s="295"/>
      <c r="J1101" s="295"/>
      <c r="K1101" s="295"/>
      <c r="L1101" s="295"/>
      <c r="M1101" s="295"/>
      <c r="N1101" s="295">
        <v>12</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customHeight="1" outlineLevel="1">
      <c r="A1102" s="529"/>
      <c r="B1102" s="294" t="s">
        <v>346</v>
      </c>
      <c r="C1102" s="291" t="s">
        <v>163</v>
      </c>
      <c r="D1102" s="295"/>
      <c r="E1102" s="295"/>
      <c r="F1102" s="295"/>
      <c r="G1102" s="295"/>
      <c r="H1102" s="295"/>
      <c r="I1102" s="295"/>
      <c r="J1102" s="295"/>
      <c r="K1102" s="295"/>
      <c r="L1102" s="295"/>
      <c r="M1102" s="295"/>
      <c r="N1102" s="295">
        <f>N1101</f>
        <v>12</v>
      </c>
      <c r="O1102" s="295"/>
      <c r="P1102" s="295"/>
      <c r="Q1102" s="295"/>
      <c r="R1102" s="295"/>
      <c r="S1102" s="295"/>
      <c r="T1102" s="295"/>
      <c r="U1102" s="295"/>
      <c r="V1102" s="295"/>
      <c r="W1102" s="295"/>
      <c r="X1102" s="295"/>
      <c r="Y1102" s="411">
        <f>Y1101</f>
        <v>0</v>
      </c>
      <c r="Z1102" s="411">
        <f t="shared" ref="Z1102" si="3311">Z1101</f>
        <v>0</v>
      </c>
      <c r="AA1102" s="411">
        <f t="shared" ref="AA1102" si="3312">AA1101</f>
        <v>0</v>
      </c>
      <c r="AB1102" s="411">
        <f t="shared" ref="AB1102" si="3313">AB1101</f>
        <v>0</v>
      </c>
      <c r="AC1102" s="411">
        <f t="shared" ref="AC1102" si="3314">AC1101</f>
        <v>0</v>
      </c>
      <c r="AD1102" s="411">
        <f t="shared" ref="AD1102" si="3315">AD1101</f>
        <v>0</v>
      </c>
      <c r="AE1102" s="411">
        <f t="shared" ref="AE1102" si="3316">AE1101</f>
        <v>0</v>
      </c>
      <c r="AF1102" s="411">
        <f t="shared" ref="AF1102" si="3317">AF1101</f>
        <v>0</v>
      </c>
      <c r="AG1102" s="411">
        <f t="shared" ref="AG1102" si="3318">AG1101</f>
        <v>0</v>
      </c>
      <c r="AH1102" s="411">
        <f t="shared" ref="AH1102" si="3319">AH1101</f>
        <v>0</v>
      </c>
      <c r="AI1102" s="411">
        <f t="shared" ref="AI1102" si="3320">AI1101</f>
        <v>0</v>
      </c>
      <c r="AJ1102" s="411">
        <f t="shared" ref="AJ1102" si="3321">AJ1101</f>
        <v>0</v>
      </c>
      <c r="AK1102" s="411">
        <f t="shared" ref="AK1102" si="3322">AK1101</f>
        <v>0</v>
      </c>
      <c r="AL1102" s="411">
        <f t="shared" ref="AL1102" si="3323">AL1101</f>
        <v>0</v>
      </c>
      <c r="AM1102" s="306"/>
    </row>
    <row r="1103" spans="1:39" ht="15" customHeight="1" outlineLevel="1">
      <c r="A1103" s="529"/>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39.75" customHeight="1" outlineLevel="1">
      <c r="A1104" s="529">
        <v>48</v>
      </c>
      <c r="B1104" s="428" t="s">
        <v>140</v>
      </c>
      <c r="C1104" s="291" t="s">
        <v>25</v>
      </c>
      <c r="D1104" s="295"/>
      <c r="E1104" s="295"/>
      <c r="F1104" s="295"/>
      <c r="G1104" s="295"/>
      <c r="H1104" s="295"/>
      <c r="I1104" s="295"/>
      <c r="J1104" s="295"/>
      <c r="K1104" s="295"/>
      <c r="L1104" s="295"/>
      <c r="M1104" s="295"/>
      <c r="N1104" s="295">
        <v>12</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customHeight="1" outlineLevel="1">
      <c r="A1105" s="529"/>
      <c r="B1105" s="294" t="s">
        <v>346</v>
      </c>
      <c r="C1105" s="291" t="s">
        <v>163</v>
      </c>
      <c r="D1105" s="295"/>
      <c r="E1105" s="295"/>
      <c r="F1105" s="295"/>
      <c r="G1105" s="295"/>
      <c r="H1105" s="295"/>
      <c r="I1105" s="295"/>
      <c r="J1105" s="295"/>
      <c r="K1105" s="295"/>
      <c r="L1105" s="295"/>
      <c r="M1105" s="295"/>
      <c r="N1105" s="295">
        <f>N1104</f>
        <v>12</v>
      </c>
      <c r="O1105" s="295"/>
      <c r="P1105" s="295"/>
      <c r="Q1105" s="295"/>
      <c r="R1105" s="295"/>
      <c r="S1105" s="295"/>
      <c r="T1105" s="295"/>
      <c r="U1105" s="295"/>
      <c r="V1105" s="295"/>
      <c r="W1105" s="295"/>
      <c r="X1105" s="295"/>
      <c r="Y1105" s="411">
        <f>Y1104</f>
        <v>0</v>
      </c>
      <c r="Z1105" s="411">
        <f t="shared" ref="Z1105" si="3324">Z1104</f>
        <v>0</v>
      </c>
      <c r="AA1105" s="411">
        <f t="shared" ref="AA1105" si="3325">AA1104</f>
        <v>0</v>
      </c>
      <c r="AB1105" s="411">
        <f t="shared" ref="AB1105" si="3326">AB1104</f>
        <v>0</v>
      </c>
      <c r="AC1105" s="411">
        <f t="shared" ref="AC1105" si="3327">AC1104</f>
        <v>0</v>
      </c>
      <c r="AD1105" s="411">
        <f t="shared" ref="AD1105" si="3328">AD1104</f>
        <v>0</v>
      </c>
      <c r="AE1105" s="411">
        <f t="shared" ref="AE1105" si="3329">AE1104</f>
        <v>0</v>
      </c>
      <c r="AF1105" s="411">
        <f t="shared" ref="AF1105" si="3330">AF1104</f>
        <v>0</v>
      </c>
      <c r="AG1105" s="411">
        <f t="shared" ref="AG1105" si="3331">AG1104</f>
        <v>0</v>
      </c>
      <c r="AH1105" s="411">
        <f t="shared" ref="AH1105" si="3332">AH1104</f>
        <v>0</v>
      </c>
      <c r="AI1105" s="411">
        <f t="shared" ref="AI1105" si="3333">AI1104</f>
        <v>0</v>
      </c>
      <c r="AJ1105" s="411">
        <f t="shared" ref="AJ1105" si="3334">AJ1104</f>
        <v>0</v>
      </c>
      <c r="AK1105" s="411">
        <f t="shared" ref="AK1105" si="3335">AK1104</f>
        <v>0</v>
      </c>
      <c r="AL1105" s="411">
        <f t="shared" ref="AL1105" si="3336">AL1104</f>
        <v>0</v>
      </c>
      <c r="AM1105" s="306"/>
    </row>
    <row r="1106" spans="1:39" ht="15" customHeight="1" outlineLevel="1">
      <c r="A1106" s="529"/>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33" customHeight="1" outlineLevel="1">
      <c r="A1107" s="529">
        <v>49</v>
      </c>
      <c r="B1107" s="428" t="s">
        <v>141</v>
      </c>
      <c r="C1107" s="291" t="s">
        <v>25</v>
      </c>
      <c r="D1107" s="295"/>
      <c r="E1107" s="295"/>
      <c r="F1107" s="295"/>
      <c r="G1107" s="295"/>
      <c r="H1107" s="295"/>
      <c r="I1107" s="295"/>
      <c r="J1107" s="295"/>
      <c r="K1107" s="295"/>
      <c r="L1107" s="295"/>
      <c r="M1107" s="295"/>
      <c r="N1107" s="295">
        <v>12</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customHeight="1" outlineLevel="1">
      <c r="A1108" s="529"/>
      <c r="B1108" s="294" t="s">
        <v>346</v>
      </c>
      <c r="C1108" s="291" t="s">
        <v>163</v>
      </c>
      <c r="D1108" s="295"/>
      <c r="E1108" s="295"/>
      <c r="F1108" s="295"/>
      <c r="G1108" s="295"/>
      <c r="H1108" s="295"/>
      <c r="I1108" s="295"/>
      <c r="J1108" s="295"/>
      <c r="K1108" s="295"/>
      <c r="L1108" s="295"/>
      <c r="M1108" s="295"/>
      <c r="N1108" s="295">
        <f>N1107</f>
        <v>12</v>
      </c>
      <c r="O1108" s="295"/>
      <c r="P1108" s="295"/>
      <c r="Q1108" s="295"/>
      <c r="R1108" s="295"/>
      <c r="S1108" s="295"/>
      <c r="T1108" s="295"/>
      <c r="U1108" s="295"/>
      <c r="V1108" s="295"/>
      <c r="W1108" s="295"/>
      <c r="X1108" s="295"/>
      <c r="Y1108" s="411">
        <f>Y1107</f>
        <v>0</v>
      </c>
      <c r="Z1108" s="411">
        <f t="shared" ref="Z1108" si="3337">Z1107</f>
        <v>0</v>
      </c>
      <c r="AA1108" s="411">
        <f t="shared" ref="AA1108" si="3338">AA1107</f>
        <v>0</v>
      </c>
      <c r="AB1108" s="411">
        <f t="shared" ref="AB1108" si="3339">AB1107</f>
        <v>0</v>
      </c>
      <c r="AC1108" s="411">
        <f t="shared" ref="AC1108" si="3340">AC1107</f>
        <v>0</v>
      </c>
      <c r="AD1108" s="411">
        <f t="shared" ref="AD1108" si="3341">AD1107</f>
        <v>0</v>
      </c>
      <c r="AE1108" s="411">
        <f t="shared" ref="AE1108" si="3342">AE1107</f>
        <v>0</v>
      </c>
      <c r="AF1108" s="411">
        <f t="shared" ref="AF1108" si="3343">AF1107</f>
        <v>0</v>
      </c>
      <c r="AG1108" s="411">
        <f t="shared" ref="AG1108" si="3344">AG1107</f>
        <v>0</v>
      </c>
      <c r="AH1108" s="411">
        <f t="shared" ref="AH1108" si="3345">AH1107</f>
        <v>0</v>
      </c>
      <c r="AI1108" s="411">
        <f t="shared" ref="AI1108" si="3346">AI1107</f>
        <v>0</v>
      </c>
      <c r="AJ1108" s="411">
        <f t="shared" ref="AJ1108" si="3347">AJ1107</f>
        <v>0</v>
      </c>
      <c r="AK1108" s="411">
        <f t="shared" ref="AK1108" si="3348">AK1107</f>
        <v>0</v>
      </c>
      <c r="AL1108" s="411">
        <f t="shared" ref="AL1108" si="3349">AL1107</f>
        <v>0</v>
      </c>
      <c r="AM1108" s="306"/>
    </row>
    <row r="1109" spans="1:39" ht="15" customHeight="1" outlineLevel="1">
      <c r="A1109" s="529"/>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75">
      <c r="B1110" s="327" t="s">
        <v>347</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75">
      <c r="B1111" s="391" t="s">
        <v>348</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1006548.1082931462</v>
      </c>
      <c r="Z1111" s="392">
        <f>HLOOKUP(Z767,'2. LRAMVA Threshold'!$B$42:$Q$53,12,FALSE)</f>
        <v>395891.49990205932</v>
      </c>
      <c r="AA1111" s="392">
        <f>HLOOKUP(AA767,'2. LRAMVA Threshold'!$B$42:$Q$53,12,FALSE)</f>
        <v>1501.498994124122</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c r="B1113" s="324" t="s">
        <v>349</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1.4500000000000001E-2</v>
      </c>
      <c r="AA1113" s="341">
        <f>HLOOKUP(AA$35,'3.  Distribution Rates'!$C$122:$P$133,12,FALSE)</f>
        <v>2.5777000000000001</v>
      </c>
      <c r="AB1113" s="341">
        <f>HLOOKUP(AB$35,'3.  Distribution Rates'!$C$122:$P$133,12,FALSE)</f>
        <v>2.7397999999999998</v>
      </c>
      <c r="AC1113" s="341">
        <f>HLOOKUP(AC$35,'3.  Distribution Rates'!$C$122:$P$133,12,FALSE)</f>
        <v>0</v>
      </c>
      <c r="AD1113" s="341">
        <f>HLOOKUP(AD$35,'3.  Distribution Rates'!$C$122:$P$133,12,FALSE)</f>
        <v>0</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c r="B1114" s="324" t="s">
        <v>353</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5292.1497059281637</v>
      </c>
      <c r="AA1114" s="378">
        <f>'4.  2011-2014 LRAM'!AA143*AA1113</f>
        <v>18977.400515491823</v>
      </c>
      <c r="AB1114" s="378">
        <f>'4.  2011-2014 LRAM'!AB143*AB1113</f>
        <v>1827.5724145582728</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6">
        <f t="shared" ref="AM1114:AM1123" si="3350">SUM(Y1114:AL1114)</f>
        <v>26097.122635978259</v>
      </c>
    </row>
    <row r="1115" spans="1:39">
      <c r="B1115" s="324" t="s">
        <v>354</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3035.4564051620659</v>
      </c>
      <c r="AA1115" s="378">
        <f>'4.  2011-2014 LRAM'!AA272*AA1113</f>
        <v>1346.0276562656882</v>
      </c>
      <c r="AB1115" s="378">
        <f>'4.  2011-2014 LRAM'!AB272*AB1113</f>
        <v>3094.0887012570188</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6">
        <f t="shared" si="3350"/>
        <v>7475.5727626847729</v>
      </c>
    </row>
    <row r="1116" spans="1:39">
      <c r="B1116" s="324" t="s">
        <v>355</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5146.8738714666024</v>
      </c>
      <c r="AA1116" s="378">
        <f>'4.  2011-2014 LRAM'!AA401*AA1113</f>
        <v>2811.0893632568391</v>
      </c>
      <c r="AB1116" s="378">
        <f>'4.  2011-2014 LRAM'!AB401*AB1113</f>
        <v>6487.0956376713038</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6">
        <f t="shared" si="3350"/>
        <v>14445.058872394746</v>
      </c>
    </row>
    <row r="1117" spans="1:39">
      <c r="B1117" s="324" t="s">
        <v>356</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11510.913506182787</v>
      </c>
      <c r="AA1117" s="378">
        <f>'4.  2011-2014 LRAM'!AA531*AA1113</f>
        <v>12861.365210981103</v>
      </c>
      <c r="AB1117" s="378">
        <f>'4.  2011-2014 LRAM'!AB531*AB1113</f>
        <v>240.3749494578862</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6">
        <f t="shared" si="3350"/>
        <v>24612.65366662178</v>
      </c>
    </row>
    <row r="1118" spans="1:39">
      <c r="B1118" s="324" t="s">
        <v>357</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3351">Y212*Y1113</f>
        <v>0</v>
      </c>
      <c r="Z1118" s="378">
        <f t="shared" si="3351"/>
        <v>6691.0774816752919</v>
      </c>
      <c r="AA1118" s="378">
        <f t="shared" si="3351"/>
        <v>11632.572963415087</v>
      </c>
      <c r="AB1118" s="378">
        <f t="shared" si="3351"/>
        <v>554.59157867424472</v>
      </c>
      <c r="AC1118" s="378">
        <f t="shared" si="3351"/>
        <v>0</v>
      </c>
      <c r="AD1118" s="378">
        <f t="shared" si="3351"/>
        <v>0</v>
      </c>
      <c r="AE1118" s="378">
        <f t="shared" si="3351"/>
        <v>0</v>
      </c>
      <c r="AF1118" s="378">
        <f t="shared" si="3351"/>
        <v>0</v>
      </c>
      <c r="AG1118" s="378">
        <f t="shared" si="3351"/>
        <v>0</v>
      </c>
      <c r="AH1118" s="378">
        <f t="shared" si="3351"/>
        <v>0</v>
      </c>
      <c r="AI1118" s="378">
        <f t="shared" si="3351"/>
        <v>0</v>
      </c>
      <c r="AJ1118" s="378">
        <f t="shared" si="3351"/>
        <v>0</v>
      </c>
      <c r="AK1118" s="378">
        <f t="shared" si="3351"/>
        <v>0</v>
      </c>
      <c r="AL1118" s="378">
        <f t="shared" si="3351"/>
        <v>0</v>
      </c>
      <c r="AM1118" s="626">
        <f t="shared" si="3350"/>
        <v>18878.242023764622</v>
      </c>
    </row>
    <row r="1119" spans="1:39">
      <c r="B1119" s="324" t="s">
        <v>358</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Y395*Y1113</f>
        <v>0</v>
      </c>
      <c r="Z1119" s="378">
        <f t="shared" ref="Z1119:AL1119" si="3352">Z395*Z1113</f>
        <v>0</v>
      </c>
      <c r="AA1119" s="378">
        <f t="shared" si="3352"/>
        <v>0</v>
      </c>
      <c r="AB1119" s="378">
        <f t="shared" si="3352"/>
        <v>0</v>
      </c>
      <c r="AC1119" s="378">
        <f t="shared" si="3352"/>
        <v>0</v>
      </c>
      <c r="AD1119" s="378">
        <f t="shared" si="3352"/>
        <v>0</v>
      </c>
      <c r="AE1119" s="378">
        <f t="shared" si="3352"/>
        <v>0</v>
      </c>
      <c r="AF1119" s="378">
        <f t="shared" si="3352"/>
        <v>0</v>
      </c>
      <c r="AG1119" s="378">
        <f t="shared" si="3352"/>
        <v>0</v>
      </c>
      <c r="AH1119" s="378">
        <f t="shared" si="3352"/>
        <v>0</v>
      </c>
      <c r="AI1119" s="378">
        <f t="shared" si="3352"/>
        <v>0</v>
      </c>
      <c r="AJ1119" s="378">
        <f t="shared" si="3352"/>
        <v>0</v>
      </c>
      <c r="AK1119" s="378">
        <f t="shared" si="3352"/>
        <v>0</v>
      </c>
      <c r="AL1119" s="378">
        <f t="shared" si="3352"/>
        <v>0</v>
      </c>
      <c r="AM1119" s="626">
        <f t="shared" si="3350"/>
        <v>0</v>
      </c>
    </row>
    <row r="1120" spans="1:39">
      <c r="B1120" s="324" t="s">
        <v>359</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353">Y578*Y1113</f>
        <v>0</v>
      </c>
      <c r="Z1120" s="378">
        <f t="shared" si="3353"/>
        <v>0</v>
      </c>
      <c r="AA1120" s="378">
        <f t="shared" si="3353"/>
        <v>0</v>
      </c>
      <c r="AB1120" s="378">
        <f t="shared" si="3353"/>
        <v>0</v>
      </c>
      <c r="AC1120" s="378">
        <f t="shared" si="3353"/>
        <v>0</v>
      </c>
      <c r="AD1120" s="378">
        <f t="shared" si="3353"/>
        <v>0</v>
      </c>
      <c r="AE1120" s="378">
        <f t="shared" si="3353"/>
        <v>0</v>
      </c>
      <c r="AF1120" s="378">
        <f t="shared" si="3353"/>
        <v>0</v>
      </c>
      <c r="AG1120" s="378">
        <f t="shared" si="3353"/>
        <v>0</v>
      </c>
      <c r="AH1120" s="378">
        <f t="shared" si="3353"/>
        <v>0</v>
      </c>
      <c r="AI1120" s="378">
        <f t="shared" si="3353"/>
        <v>0</v>
      </c>
      <c r="AJ1120" s="378">
        <f t="shared" si="3353"/>
        <v>0</v>
      </c>
      <c r="AK1120" s="378">
        <f t="shared" si="3353"/>
        <v>0</v>
      </c>
      <c r="AL1120" s="378">
        <f t="shared" si="3353"/>
        <v>0</v>
      </c>
      <c r="AM1120" s="626">
        <f t="shared" si="3350"/>
        <v>0</v>
      </c>
    </row>
    <row r="1121" spans="2:39">
      <c r="B1121" s="324" t="s">
        <v>360</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3354">Y761*Y1113</f>
        <v>0</v>
      </c>
      <c r="Z1121" s="378">
        <f t="shared" si="3354"/>
        <v>0</v>
      </c>
      <c r="AA1121" s="378">
        <f t="shared" si="3354"/>
        <v>0</v>
      </c>
      <c r="AB1121" s="378">
        <f t="shared" si="3354"/>
        <v>0</v>
      </c>
      <c r="AC1121" s="378">
        <f t="shared" si="3354"/>
        <v>0</v>
      </c>
      <c r="AD1121" s="378">
        <f t="shared" si="3354"/>
        <v>0</v>
      </c>
      <c r="AE1121" s="378">
        <f t="shared" si="3354"/>
        <v>0</v>
      </c>
      <c r="AF1121" s="378">
        <f t="shared" si="3354"/>
        <v>0</v>
      </c>
      <c r="AG1121" s="378">
        <f t="shared" si="3354"/>
        <v>0</v>
      </c>
      <c r="AH1121" s="378">
        <f t="shared" si="3354"/>
        <v>0</v>
      </c>
      <c r="AI1121" s="378">
        <f t="shared" si="3354"/>
        <v>0</v>
      </c>
      <c r="AJ1121" s="378">
        <f t="shared" si="3354"/>
        <v>0</v>
      </c>
      <c r="AK1121" s="378">
        <f t="shared" si="3354"/>
        <v>0</v>
      </c>
      <c r="AL1121" s="378">
        <f t="shared" si="3354"/>
        <v>0</v>
      </c>
      <c r="AM1121" s="626">
        <f t="shared" si="3350"/>
        <v>0</v>
      </c>
    </row>
    <row r="1122" spans="2:39">
      <c r="B1122" s="324" t="s">
        <v>361</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355">Y944*Y1113</f>
        <v>0</v>
      </c>
      <c r="Z1122" s="378">
        <f t="shared" si="3355"/>
        <v>0</v>
      </c>
      <c r="AA1122" s="378">
        <f t="shared" si="3355"/>
        <v>0</v>
      </c>
      <c r="AB1122" s="378">
        <f t="shared" si="3355"/>
        <v>0</v>
      </c>
      <c r="AC1122" s="378">
        <f t="shared" si="3355"/>
        <v>0</v>
      </c>
      <c r="AD1122" s="378">
        <f t="shared" si="3355"/>
        <v>0</v>
      </c>
      <c r="AE1122" s="378">
        <f t="shared" si="3355"/>
        <v>0</v>
      </c>
      <c r="AF1122" s="378">
        <f t="shared" si="3355"/>
        <v>0</v>
      </c>
      <c r="AG1122" s="378">
        <f t="shared" si="3355"/>
        <v>0</v>
      </c>
      <c r="AH1122" s="378">
        <f t="shared" si="3355"/>
        <v>0</v>
      </c>
      <c r="AI1122" s="378">
        <f t="shared" si="3355"/>
        <v>0</v>
      </c>
      <c r="AJ1122" s="378">
        <f t="shared" si="3355"/>
        <v>0</v>
      </c>
      <c r="AK1122" s="378">
        <f t="shared" si="3355"/>
        <v>0</v>
      </c>
      <c r="AL1122" s="378">
        <f t="shared" si="3355"/>
        <v>0</v>
      </c>
      <c r="AM1122" s="626">
        <f t="shared" si="3350"/>
        <v>0</v>
      </c>
    </row>
    <row r="1123" spans="2:39">
      <c r="B1123" s="324" t="s">
        <v>362</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3356">AA1110*AA1113</f>
        <v>0</v>
      </c>
      <c r="AB1123" s="378">
        <f t="shared" si="3356"/>
        <v>0</v>
      </c>
      <c r="AC1123" s="378">
        <f t="shared" si="3356"/>
        <v>0</v>
      </c>
      <c r="AD1123" s="378">
        <f t="shared" si="3356"/>
        <v>0</v>
      </c>
      <c r="AE1123" s="378">
        <f t="shared" si="3356"/>
        <v>0</v>
      </c>
      <c r="AF1123" s="378">
        <f t="shared" si="3356"/>
        <v>0</v>
      </c>
      <c r="AG1123" s="378">
        <f t="shared" si="3356"/>
        <v>0</v>
      </c>
      <c r="AH1123" s="378">
        <f t="shared" si="3356"/>
        <v>0</v>
      </c>
      <c r="AI1123" s="378">
        <f t="shared" si="3356"/>
        <v>0</v>
      </c>
      <c r="AJ1123" s="378">
        <f t="shared" si="3356"/>
        <v>0</v>
      </c>
      <c r="AK1123" s="378">
        <f t="shared" si="3356"/>
        <v>0</v>
      </c>
      <c r="AL1123" s="378">
        <f t="shared" si="3356"/>
        <v>0</v>
      </c>
      <c r="AM1123" s="626">
        <f t="shared" si="3350"/>
        <v>0</v>
      </c>
    </row>
    <row r="1124" spans="2:39" ht="15.75">
      <c r="B1124" s="349" t="s">
        <v>352</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3357">SUM(Z1114:Z1123)</f>
        <v>31676.470970414914</v>
      </c>
      <c r="AA1124" s="346">
        <f t="shared" si="3357"/>
        <v>47628.45570941054</v>
      </c>
      <c r="AB1124" s="346">
        <f t="shared" si="3357"/>
        <v>12203.723281618726</v>
      </c>
      <c r="AC1124" s="346">
        <f t="shared" si="3357"/>
        <v>0</v>
      </c>
      <c r="AD1124" s="346">
        <f t="shared" si="3357"/>
        <v>0</v>
      </c>
      <c r="AE1124" s="346">
        <f t="shared" si="3357"/>
        <v>0</v>
      </c>
      <c r="AF1124" s="346">
        <f>SUM(AF1114:AF1123)</f>
        <v>0</v>
      </c>
      <c r="AG1124" s="346">
        <f t="shared" ref="AG1124:AL1124" si="3358">SUM(AG1114:AG1123)</f>
        <v>0</v>
      </c>
      <c r="AH1124" s="346">
        <f t="shared" si="3358"/>
        <v>0</v>
      </c>
      <c r="AI1124" s="346">
        <f t="shared" si="3358"/>
        <v>0</v>
      </c>
      <c r="AJ1124" s="346">
        <f t="shared" si="3358"/>
        <v>0</v>
      </c>
      <c r="AK1124" s="346">
        <f t="shared" si="3358"/>
        <v>0</v>
      </c>
      <c r="AL1124" s="346">
        <f t="shared" si="3358"/>
        <v>0</v>
      </c>
      <c r="AM1124" s="407">
        <f>SUM(AM1114:AM1123)</f>
        <v>91508.649961444171</v>
      </c>
    </row>
    <row r="1125" spans="2:39" ht="15.75">
      <c r="B1125" s="349" t="s">
        <v>351</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3359">Z1111*Z1113</f>
        <v>5740.4267485798609</v>
      </c>
      <c r="AA1125" s="347">
        <f>AA1111*AA1113</f>
        <v>3870.4139571537494</v>
      </c>
      <c r="AB1125" s="347">
        <f t="shared" si="3359"/>
        <v>0</v>
      </c>
      <c r="AC1125" s="347">
        <f t="shared" si="3359"/>
        <v>0</v>
      </c>
      <c r="AD1125" s="347">
        <f t="shared" si="3359"/>
        <v>0</v>
      </c>
      <c r="AE1125" s="347">
        <f t="shared" si="3359"/>
        <v>0</v>
      </c>
      <c r="AF1125" s="347">
        <f t="shared" ref="AF1125:AL1125" si="3360">AF1111*AF1113</f>
        <v>0</v>
      </c>
      <c r="AG1125" s="347">
        <f t="shared" si="3360"/>
        <v>0</v>
      </c>
      <c r="AH1125" s="347">
        <f t="shared" si="3360"/>
        <v>0</v>
      </c>
      <c r="AI1125" s="347">
        <f t="shared" si="3360"/>
        <v>0</v>
      </c>
      <c r="AJ1125" s="347">
        <f t="shared" si="3360"/>
        <v>0</v>
      </c>
      <c r="AK1125" s="347">
        <f t="shared" si="3360"/>
        <v>0</v>
      </c>
      <c r="AL1125" s="347">
        <f t="shared" si="3360"/>
        <v>0</v>
      </c>
      <c r="AM1125" s="407">
        <f>SUM(Y1125:AL1125)</f>
        <v>9610.8407057336099</v>
      </c>
    </row>
    <row r="1126" spans="2:39" ht="15.75">
      <c r="B1126" s="349" t="s">
        <v>350</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81897.809255710556</v>
      </c>
    </row>
    <row r="1127" spans="2:39">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582</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87" t="s">
        <v>526</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53"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opLeftCell="A146" zoomScale="130" zoomScaleNormal="130" workbookViewId="0">
      <selection activeCell="I156" sqref="I156"/>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607" t="s">
        <v>551</v>
      </c>
      <c r="D6" s="177"/>
      <c r="E6" s="177"/>
      <c r="F6" s="17"/>
      <c r="G6" s="177"/>
      <c r="H6" s="178"/>
      <c r="I6" s="179"/>
      <c r="J6" s="179"/>
      <c r="K6" s="179"/>
      <c r="L6" s="179"/>
      <c r="M6" s="179"/>
      <c r="N6" s="177"/>
      <c r="O6" s="177"/>
      <c r="P6" s="177"/>
      <c r="Q6" s="177"/>
      <c r="R6" s="177"/>
      <c r="S6" s="177"/>
      <c r="T6" s="177"/>
      <c r="U6" s="177"/>
      <c r="V6" s="177"/>
      <c r="W6" s="17"/>
    </row>
    <row r="7" spans="1:28" s="9" customFormat="1" ht="25.3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505</v>
      </c>
      <c r="C8" s="824" t="s">
        <v>653</v>
      </c>
      <c r="D8" s="824"/>
      <c r="E8" s="824"/>
      <c r="F8" s="824"/>
      <c r="G8" s="824"/>
      <c r="H8" s="824"/>
      <c r="I8" s="824"/>
      <c r="J8" s="824"/>
      <c r="K8" s="824"/>
      <c r="L8" s="824"/>
      <c r="M8" s="824"/>
      <c r="N8" s="824"/>
      <c r="O8" s="824"/>
      <c r="P8" s="824"/>
      <c r="Q8" s="824"/>
      <c r="R8" s="824"/>
      <c r="S8" s="824"/>
      <c r="T8" s="105"/>
      <c r="U8" s="105"/>
      <c r="V8" s="105"/>
      <c r="W8" s="105"/>
    </row>
    <row r="9" spans="1:28" s="9" customFormat="1" ht="47.1" customHeight="1">
      <c r="B9" s="55"/>
      <c r="C9" s="787" t="s">
        <v>664</v>
      </c>
      <c r="D9" s="787"/>
      <c r="E9" s="787"/>
      <c r="F9" s="787"/>
      <c r="G9" s="787"/>
      <c r="H9" s="787"/>
      <c r="I9" s="787"/>
      <c r="J9" s="787"/>
      <c r="K9" s="787"/>
      <c r="L9" s="787"/>
      <c r="M9" s="787"/>
      <c r="N9" s="787"/>
      <c r="O9" s="787"/>
      <c r="P9" s="787"/>
      <c r="Q9" s="787"/>
      <c r="R9" s="787"/>
      <c r="S9" s="787"/>
      <c r="T9" s="105"/>
      <c r="U9" s="105"/>
      <c r="V9" s="105"/>
      <c r="W9" s="105"/>
    </row>
    <row r="10" spans="1:28" s="9" customFormat="1" ht="38.1" customHeight="1">
      <c r="B10" s="88"/>
      <c r="C10" s="808" t="s">
        <v>665</v>
      </c>
      <c r="D10" s="787"/>
      <c r="E10" s="787"/>
      <c r="F10" s="787"/>
      <c r="G10" s="787"/>
      <c r="H10" s="787"/>
      <c r="I10" s="787"/>
      <c r="J10" s="787"/>
      <c r="K10" s="787"/>
      <c r="L10" s="787"/>
      <c r="M10" s="787"/>
      <c r="N10" s="787"/>
      <c r="O10" s="787"/>
      <c r="P10" s="787"/>
      <c r="Q10" s="787"/>
      <c r="R10" s="787"/>
      <c r="S10" s="787"/>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23" t="s">
        <v>235</v>
      </c>
      <c r="C12" s="823"/>
      <c r="D12" s="181"/>
      <c r="E12" s="182" t="s">
        <v>236</v>
      </c>
      <c r="F12" s="51"/>
      <c r="G12" s="51"/>
      <c r="H12" s="44"/>
      <c r="I12" s="51"/>
      <c r="K12" s="589"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GS 50 to 999 kW</v>
      </c>
      <c r="L14" s="204" t="str">
        <f>'1.  LRAMVA Summary'!G52</f>
        <v>GS&gt;1000 kW</v>
      </c>
      <c r="M14" s="204" t="str">
        <f>'1.  LRAMVA Summary'!H52</f>
        <v/>
      </c>
      <c r="N14" s="204" t="str">
        <f>'1.  LRAMVA Summary'!I52</f>
        <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-1.2966647833930331</v>
      </c>
      <c r="J16" s="211">
        <f>SUM('1.  LRAMVA Summary'!E$54:E$55)*(MONTH($E16)-1)/12*$H16</f>
        <v>0.16211269759965308</v>
      </c>
      <c r="K16" s="211">
        <f>SUM('1.  LRAMVA Summary'!F$54:F$55)*(MONTH($E16)-1)/12*$H16</f>
        <v>1.524713720708391</v>
      </c>
      <c r="L16" s="211">
        <f>SUM('1.  LRAMVA Summary'!G$54:G$55)*(MONTH($E16)-1)/12*$H16</f>
        <v>0.40628172332389811</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0.79644335823890888</v>
      </c>
    </row>
    <row r="17" spans="2:23" s="9" customFormat="1">
      <c r="B17" s="213" t="s">
        <v>46</v>
      </c>
      <c r="C17" s="213">
        <v>1.47E-2</v>
      </c>
      <c r="D17" s="206"/>
      <c r="E17" s="207">
        <v>40603</v>
      </c>
      <c r="F17" s="208">
        <v>2011</v>
      </c>
      <c r="G17" s="209" t="s">
        <v>65</v>
      </c>
      <c r="H17" s="210">
        <f>C$15/12</f>
        <v>1.225E-3</v>
      </c>
      <c r="I17" s="211">
        <f>SUM('1.  LRAMVA Summary'!D$54:D$55)*(MONTH($E17)-1)/12*$H17</f>
        <v>-2.5933295667860663</v>
      </c>
      <c r="J17" s="211">
        <f>SUM('1.  LRAMVA Summary'!E$54:E$55)*(MONTH($E17)-1)/12*$H17</f>
        <v>0.32422539519930615</v>
      </c>
      <c r="K17" s="211">
        <f>SUM('1.  LRAMVA Summary'!F$54:F$55)*(MONTH($E17)-1)/12*$H17</f>
        <v>3.0494274414167819</v>
      </c>
      <c r="L17" s="211">
        <f>SUM('1.  LRAMVA Summary'!G$54:G$55)*(MONTH($E17)-1)/12*$H17</f>
        <v>0.81256344664779623</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1.5928867164778178</v>
      </c>
    </row>
    <row r="18" spans="2:23" s="9" customFormat="1">
      <c r="B18" s="213" t="s">
        <v>47</v>
      </c>
      <c r="C18" s="213">
        <v>1.47E-2</v>
      </c>
      <c r="D18" s="206"/>
      <c r="E18" s="214">
        <v>40634</v>
      </c>
      <c r="F18" s="208">
        <v>2011</v>
      </c>
      <c r="G18" s="215" t="s">
        <v>66</v>
      </c>
      <c r="H18" s="210">
        <f>C$16/12</f>
        <v>1.225E-3</v>
      </c>
      <c r="I18" s="211">
        <f>SUM('1.  LRAMVA Summary'!D$54:D$55)*(MONTH($E18)-1)/12*$H18</f>
        <v>-3.8899943501790988</v>
      </c>
      <c r="J18" s="211">
        <f>SUM('1.  LRAMVA Summary'!E$54:E$55)*(MONTH($E18)-1)/12*$H18</f>
        <v>0.48633809279895918</v>
      </c>
      <c r="K18" s="211">
        <f>SUM('1.  LRAMVA Summary'!F$54:F$55)*(MONTH($E18)-1)/12*$H18</f>
        <v>4.5741411621251729</v>
      </c>
      <c r="L18" s="211">
        <f>SUM('1.  LRAMVA Summary'!G$54:G$55)*(MONTH($E18)-1)/12*$H18</f>
        <v>1.2188451699716942</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2.3893300747167272</v>
      </c>
    </row>
    <row r="19" spans="2:23" s="9" customFormat="1">
      <c r="B19" s="213" t="s">
        <v>48</v>
      </c>
      <c r="C19" s="213">
        <v>1.47E-2</v>
      </c>
      <c r="D19" s="206"/>
      <c r="E19" s="214">
        <v>40664</v>
      </c>
      <c r="F19" s="208">
        <v>2011</v>
      </c>
      <c r="G19" s="215" t="s">
        <v>66</v>
      </c>
      <c r="H19" s="210">
        <f>C$16/12</f>
        <v>1.225E-3</v>
      </c>
      <c r="I19" s="211">
        <f>SUM('1.  LRAMVA Summary'!D$54:D$55)*(MONTH($E19)-1)/12*$H19</f>
        <v>-5.1866591335721326</v>
      </c>
      <c r="J19" s="211">
        <f>SUM('1.  LRAMVA Summary'!E$54:E$55)*(MONTH($E19)-1)/12*$H19</f>
        <v>0.64845079039861231</v>
      </c>
      <c r="K19" s="211">
        <f>SUM('1.  LRAMVA Summary'!F$54:F$55)*(MONTH($E19)-1)/12*$H19</f>
        <v>6.0988548828335638</v>
      </c>
      <c r="L19" s="211">
        <f>SUM('1.  LRAMVA Summary'!G$54:G$55)*(MONTH($E19)-1)/12*$H19</f>
        <v>1.6251268932955925</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3.1857734329556355</v>
      </c>
    </row>
    <row r="20" spans="2:23" s="9" customFormat="1">
      <c r="B20" s="213" t="s">
        <v>49</v>
      </c>
      <c r="C20" s="213">
        <v>1.47E-2</v>
      </c>
      <c r="D20" s="206"/>
      <c r="E20" s="214">
        <v>40695</v>
      </c>
      <c r="F20" s="208">
        <v>2011</v>
      </c>
      <c r="G20" s="215" t="s">
        <v>66</v>
      </c>
      <c r="H20" s="210">
        <f>C$16/12</f>
        <v>1.225E-3</v>
      </c>
      <c r="I20" s="211">
        <f>SUM('1.  LRAMVA Summary'!D$54:D$55)*(MONTH($E20)-1)/12*$H20</f>
        <v>-6.4833239169651655</v>
      </c>
      <c r="J20" s="211">
        <f>SUM('1.  LRAMVA Summary'!E$54:E$55)*(MONTH($E20)-1)/12*$H20</f>
        <v>0.81056348799826528</v>
      </c>
      <c r="K20" s="211">
        <f>SUM('1.  LRAMVA Summary'!F$54:F$55)*(MONTH($E20)-1)/12*$H20</f>
        <v>7.6235686035419548</v>
      </c>
      <c r="L20" s="211">
        <f>SUM('1.  LRAMVA Summary'!G$54:G$55)*(MONTH($E20)-1)/12*$H20</f>
        <v>2.0314086166194905</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3.9822167911945447</v>
      </c>
    </row>
    <row r="21" spans="2:23" s="9" customFormat="1">
      <c r="B21" s="213" t="s">
        <v>50</v>
      </c>
      <c r="C21" s="213">
        <v>1.47E-2</v>
      </c>
      <c r="D21" s="206"/>
      <c r="E21" s="214">
        <v>40725</v>
      </c>
      <c r="F21" s="208">
        <v>2011</v>
      </c>
      <c r="G21" s="215" t="s">
        <v>68</v>
      </c>
      <c r="H21" s="210">
        <f>C$17/12</f>
        <v>1.225E-3</v>
      </c>
      <c r="I21" s="211">
        <f>SUM('1.  LRAMVA Summary'!D$54:D$55)*(MONTH($E21)-1)/12*$H21</f>
        <v>-7.7799887003581976</v>
      </c>
      <c r="J21" s="211">
        <f>SUM('1.  LRAMVA Summary'!E$54:E$55)*(MONTH($E21)-1)/12*$H21</f>
        <v>0.97267618559791835</v>
      </c>
      <c r="K21" s="211">
        <f>SUM('1.  LRAMVA Summary'!F$54:F$55)*(MONTH($E21)-1)/12*$H21</f>
        <v>9.1482823242503457</v>
      </c>
      <c r="L21" s="211">
        <f>SUM('1.  LRAMVA Summary'!G$54:G$55)*(MONTH($E21)-1)/12*$H21</f>
        <v>2.4376903399433885</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4.7786601494334544</v>
      </c>
    </row>
    <row r="22" spans="2:23" s="9" customFormat="1">
      <c r="B22" s="213" t="s">
        <v>51</v>
      </c>
      <c r="C22" s="213">
        <v>1.47E-2</v>
      </c>
      <c r="D22" s="206"/>
      <c r="E22" s="214">
        <v>40756</v>
      </c>
      <c r="F22" s="208">
        <v>2011</v>
      </c>
      <c r="G22" s="215" t="s">
        <v>68</v>
      </c>
      <c r="H22" s="210">
        <f>C$17/12</f>
        <v>1.225E-3</v>
      </c>
      <c r="I22" s="211">
        <f>SUM('1.  LRAMVA Summary'!D$54:D$55)*(MONTH($E22)-1)/12*$H22</f>
        <v>-9.0766534837512314</v>
      </c>
      <c r="J22" s="211">
        <f>SUM('1.  LRAMVA Summary'!E$54:E$55)*(MONTH($E22)-1)/12*$H22</f>
        <v>1.1347888831975714</v>
      </c>
      <c r="K22" s="211">
        <f>SUM('1.  LRAMVA Summary'!F$54:F$55)*(MONTH($E22)-1)/12*$H22</f>
        <v>10.672996044958737</v>
      </c>
      <c r="L22" s="211">
        <f>SUM('1.  LRAMVA Summary'!G$54:G$55)*(MONTH($E22)-1)/12*$H22</f>
        <v>2.8439720632672865</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5.5751035076723632</v>
      </c>
    </row>
    <row r="23" spans="2:23" s="9" customFormat="1">
      <c r="B23" s="213" t="s">
        <v>52</v>
      </c>
      <c r="C23" s="213">
        <v>1.47E-2</v>
      </c>
      <c r="D23" s="206"/>
      <c r="E23" s="214">
        <v>40787</v>
      </c>
      <c r="F23" s="208">
        <v>2011</v>
      </c>
      <c r="G23" s="215" t="s">
        <v>68</v>
      </c>
      <c r="H23" s="210">
        <f>C$17/12</f>
        <v>1.225E-3</v>
      </c>
      <c r="I23" s="211">
        <f>SUM('1.  LRAMVA Summary'!D$54:D$55)*(MONTH($E23)-1)/12*$H23</f>
        <v>-10.373318267144265</v>
      </c>
      <c r="J23" s="211">
        <f>SUM('1.  LRAMVA Summary'!E$54:E$55)*(MONTH($E23)-1)/12*$H23</f>
        <v>1.2969015807972246</v>
      </c>
      <c r="K23" s="211">
        <f>SUM('1.  LRAMVA Summary'!F$54:F$55)*(MONTH($E23)-1)/12*$H23</f>
        <v>12.197709765667128</v>
      </c>
      <c r="L23" s="211">
        <f>SUM('1.  LRAMVA Summary'!G$54:G$55)*(MONTH($E23)-1)/12*$H23</f>
        <v>3.2502537865911849</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6.3715468659112711</v>
      </c>
    </row>
    <row r="24" spans="2:23" s="9" customFormat="1">
      <c r="B24" s="213" t="s">
        <v>53</v>
      </c>
      <c r="C24" s="213">
        <v>1.47E-2</v>
      </c>
      <c r="D24" s="206"/>
      <c r="E24" s="214">
        <v>40817</v>
      </c>
      <c r="F24" s="208">
        <v>2011</v>
      </c>
      <c r="G24" s="215" t="s">
        <v>69</v>
      </c>
      <c r="H24" s="210">
        <f>C$18/12</f>
        <v>1.225E-3</v>
      </c>
      <c r="I24" s="211">
        <f>SUM('1.  LRAMVA Summary'!D$54:D$55)*(MONTH($E24)-1)/12*$H24</f>
        <v>-11.669983050537299</v>
      </c>
      <c r="J24" s="211">
        <f>SUM('1.  LRAMVA Summary'!E$54:E$55)*(MONTH($E24)-1)/12*$H24</f>
        <v>1.4590142783968776</v>
      </c>
      <c r="K24" s="211">
        <f>SUM('1.  LRAMVA Summary'!F$54:F$55)*(MONTH($E24)-1)/12*$H24</f>
        <v>13.722423486375519</v>
      </c>
      <c r="L24" s="211">
        <f>SUM('1.  LRAMVA Summary'!G$54:G$55)*(MONTH($E24)-1)/12*$H24</f>
        <v>3.6565355099150834</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7.1679902241501798</v>
      </c>
    </row>
    <row r="25" spans="2:23" s="9" customFormat="1">
      <c r="B25" s="213" t="s">
        <v>54</v>
      </c>
      <c r="C25" s="213">
        <v>1.47E-2</v>
      </c>
      <c r="D25" s="206"/>
      <c r="E25" s="214">
        <v>40848</v>
      </c>
      <c r="F25" s="208">
        <v>2011</v>
      </c>
      <c r="G25" s="215" t="s">
        <v>69</v>
      </c>
      <c r="H25" s="210">
        <f>C$18/12</f>
        <v>1.225E-3</v>
      </c>
      <c r="I25" s="211">
        <f>SUM('1.  LRAMVA Summary'!D$54:D$55)*(MONTH($E25)-1)/12*$H25</f>
        <v>-12.966647833930331</v>
      </c>
      <c r="J25" s="211">
        <f>SUM('1.  LRAMVA Summary'!E$54:E$55)*(MONTH($E25)-1)/12*$H25</f>
        <v>1.6211269759965306</v>
      </c>
      <c r="K25" s="211">
        <f>SUM('1.  LRAMVA Summary'!F$54:F$55)*(MONTH($E25)-1)/12*$H25</f>
        <v>15.24713720708391</v>
      </c>
      <c r="L25" s="211">
        <f>SUM('1.  LRAMVA Summary'!G$54:G$55)*(MONTH($E25)-1)/12*$H25</f>
        <v>4.0628172332389809</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7.9644335823890895</v>
      </c>
    </row>
    <row r="26" spans="2:23" s="9" customFormat="1">
      <c r="B26" s="213" t="s">
        <v>55</v>
      </c>
      <c r="C26" s="213">
        <v>1.47E-2</v>
      </c>
      <c r="D26" s="206"/>
      <c r="E26" s="214">
        <v>40878</v>
      </c>
      <c r="F26" s="208">
        <v>2011</v>
      </c>
      <c r="G26" s="215" t="s">
        <v>69</v>
      </c>
      <c r="H26" s="210">
        <f>C$18/12</f>
        <v>1.225E-3</v>
      </c>
      <c r="I26" s="211">
        <f>SUM('1.  LRAMVA Summary'!D$54:D$55)*(MONTH($E26)-1)/12*$H26</f>
        <v>-14.263312617323365</v>
      </c>
      <c r="J26" s="211">
        <f>SUM('1.  LRAMVA Summary'!E$54:E$55)*(MONTH($E26)-1)/12*$H26</f>
        <v>1.7832396735961835</v>
      </c>
      <c r="K26" s="211">
        <f>SUM('1.  LRAMVA Summary'!F$54:F$55)*(MONTH($E26)-1)/12*$H26</f>
        <v>16.7718509277923</v>
      </c>
      <c r="L26" s="211">
        <f>SUM('1.  LRAMVA Summary'!G$54:G$55)*(MONTH($E26)-1)/12*$H26</f>
        <v>4.4690989565628785</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8.7608769406279983</v>
      </c>
    </row>
    <row r="27" spans="2:23" s="9" customFormat="1" ht="15.75" thickBot="1">
      <c r="B27" s="213" t="s">
        <v>56</v>
      </c>
      <c r="C27" s="213">
        <v>1.47E-2</v>
      </c>
      <c r="D27" s="206"/>
      <c r="E27" s="216" t="s">
        <v>461</v>
      </c>
      <c r="F27" s="216"/>
      <c r="G27" s="217"/>
      <c r="H27" s="218"/>
      <c r="I27" s="219">
        <f>SUM(I15:I26)</f>
        <v>-85.579875703940175</v>
      </c>
      <c r="J27" s="219">
        <f t="shared" ref="J27:O27" si="1">SUM(J15:J26)</f>
        <v>10.699438041577102</v>
      </c>
      <c r="K27" s="219">
        <f t="shared" si="1"/>
        <v>100.6311055667538</v>
      </c>
      <c r="L27" s="219">
        <f t="shared" si="1"/>
        <v>26.814593739377273</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52.565261643767982</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-85.579875703940175</v>
      </c>
      <c r="J29" s="228">
        <f t="shared" ref="J29:M29" si="3">J27+J28</f>
        <v>10.699438041577102</v>
      </c>
      <c r="K29" s="228">
        <f t="shared" si="3"/>
        <v>100.6311055667538</v>
      </c>
      <c r="L29" s="228">
        <f t="shared" si="3"/>
        <v>26.814593739377273</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52.565261643767982</v>
      </c>
    </row>
    <row r="30" spans="2:23" s="9" customFormat="1">
      <c r="B30" s="213" t="s">
        <v>59</v>
      </c>
      <c r="C30" s="213">
        <v>1.47E-2</v>
      </c>
      <c r="D30" s="206"/>
      <c r="E30" s="214">
        <v>40909</v>
      </c>
      <c r="F30" s="214" t="s">
        <v>178</v>
      </c>
      <c r="G30" s="215" t="s">
        <v>65</v>
      </c>
      <c r="H30" s="229">
        <f>C$19/12</f>
        <v>1.225E-3</v>
      </c>
      <c r="I30" s="230">
        <f>(SUM('1.  LRAMVA Summary'!D$54:D$56)+SUM('1.  LRAMVA Summary'!D$57:D$58)*(MONTH($E30)-1)/12)*$H30</f>
        <v>-15.559977400716397</v>
      </c>
      <c r="J30" s="230">
        <f>(SUM('1.  LRAMVA Summary'!E$54:E$56)+SUM('1.  LRAMVA Summary'!E$57:E$58)*(MONTH($E30)-1)/12)*$H30</f>
        <v>1.9453523711958367</v>
      </c>
      <c r="K30" s="230">
        <f>(SUM('1.  LRAMVA Summary'!F$54:F$56)+SUM('1.  LRAMVA Summary'!F$57:F$58)*(MONTH($E30)-1)/12)*$H30</f>
        <v>18.296564648500691</v>
      </c>
      <c r="L30" s="230">
        <f>(SUM('1.  LRAMVA Summary'!G$54:G$56)+SUM('1.  LRAMVA Summary'!G$57:G$58)*(MONTH($E30)-1)/12)*$H30</f>
        <v>4.8753806798867769</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9.5573202988669088</v>
      </c>
    </row>
    <row r="31" spans="2:23" s="9" customFormat="1">
      <c r="B31" s="213" t="s">
        <v>60</v>
      </c>
      <c r="C31" s="213">
        <v>1.47E-2</v>
      </c>
      <c r="D31" s="206"/>
      <c r="E31" s="214">
        <v>40940</v>
      </c>
      <c r="F31" s="214" t="s">
        <v>178</v>
      </c>
      <c r="G31" s="215" t="s">
        <v>65</v>
      </c>
      <c r="H31" s="229">
        <f>C$19/12</f>
        <v>1.225E-3</v>
      </c>
      <c r="I31" s="230">
        <f>(SUM('1.  LRAMVA Summary'!D$54:D$56)+SUM('1.  LRAMVA Summary'!D$57:D$58)*(MONTH($E31)-1)/12)*$H31</f>
        <v>-16.232333930930388</v>
      </c>
      <c r="J31" s="230">
        <f>(SUM('1.  LRAMVA Summary'!E$54:E$56)+SUM('1.  LRAMVA Summary'!E$57:E$58)*(MONTH($E31)-1)/12)*$H31</f>
        <v>2.7688357760479145</v>
      </c>
      <c r="K31" s="230">
        <f>(SUM('1.  LRAMVA Summary'!F$54:F$56)+SUM('1.  LRAMVA Summary'!F$57:F$58)*(MONTH($E31)-1)/12)*$H31</f>
        <v>20.188583143097897</v>
      </c>
      <c r="L31" s="230">
        <f>(SUM('1.  LRAMVA Summary'!G$54:G$56)+SUM('1.  LRAMVA Summary'!G$57:G$58)*(MONTH($E31)-1)/12)*$H31</f>
        <v>5.6669173539873174</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12.392002342202742</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-16.904690461144376</v>
      </c>
      <c r="J32" s="230">
        <f>(SUM('1.  LRAMVA Summary'!E$54:E$56)+SUM('1.  LRAMVA Summary'!E$57:E$58)*(MONTH($E32)-1)/12)*$H32</f>
        <v>3.5923191808999921</v>
      </c>
      <c r="K32" s="230">
        <f>(SUM('1.  LRAMVA Summary'!F$54:F$56)+SUM('1.  LRAMVA Summary'!F$57:F$58)*(MONTH($E32)-1)/12)*$H32</f>
        <v>22.080601637695104</v>
      </c>
      <c r="L32" s="230">
        <f>(SUM('1.  LRAMVA Summary'!G$54:G$56)+SUM('1.  LRAMVA Summary'!G$57:G$58)*(MONTH($E32)-1)/12)*$H32</f>
        <v>6.458454028087858</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15.226684385538576</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-17.577046991358369</v>
      </c>
      <c r="J33" s="230">
        <f>(SUM('1.  LRAMVA Summary'!E$54:E$56)+SUM('1.  LRAMVA Summary'!E$57:E$58)*(MONTH($E33)-1)/12)*$H33</f>
        <v>4.4158025857520693</v>
      </c>
      <c r="K33" s="230">
        <f>(SUM('1.  LRAMVA Summary'!F$54:F$56)+SUM('1.  LRAMVA Summary'!F$57:F$58)*(MONTH($E33)-1)/12)*$H33</f>
        <v>23.972620132292306</v>
      </c>
      <c r="L33" s="230">
        <f>(SUM('1.  LRAMVA Summary'!G$54:G$56)+SUM('1.  LRAMVA Summary'!G$57:G$58)*(MONTH($E33)-1)/12)*$H33</f>
        <v>7.2499907021883994</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18.061366428874404</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-18.249403521572358</v>
      </c>
      <c r="J34" s="230">
        <f>(SUM('1.  LRAMVA Summary'!E$54:E$56)+SUM('1.  LRAMVA Summary'!E$57:E$58)*(MONTH($E34)-1)/12)*$H34</f>
        <v>5.2392859906041478</v>
      </c>
      <c r="K34" s="230">
        <f>(SUM('1.  LRAMVA Summary'!F$54:F$56)+SUM('1.  LRAMVA Summary'!F$57:F$58)*(MONTH($E34)-1)/12)*$H34</f>
        <v>25.864638626889509</v>
      </c>
      <c r="L34" s="230">
        <f>(SUM('1.  LRAMVA Summary'!G$54:G$56)+SUM('1.  LRAMVA Summary'!G$57:G$58)*(MONTH($E34)-1)/12)*$H34</f>
        <v>8.0415273762889399</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20.896048472210239</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-18.921760051786347</v>
      </c>
      <c r="J35" s="230">
        <f>(SUM('1.  LRAMVA Summary'!E$54:E$56)+SUM('1.  LRAMVA Summary'!E$57:E$58)*(MONTH($E35)-1)/12)*$H35</f>
        <v>6.0627693954562263</v>
      </c>
      <c r="K35" s="230">
        <f>(SUM('1.  LRAMVA Summary'!F$54:F$56)+SUM('1.  LRAMVA Summary'!F$57:F$58)*(MONTH($E35)-1)/12)*$H35</f>
        <v>27.756657121486715</v>
      </c>
      <c r="L35" s="230">
        <f>(SUM('1.  LRAMVA Summary'!G$54:G$56)+SUM('1.  LRAMVA Summary'!G$57:G$58)*(MONTH($E35)-1)/12)*$H35</f>
        <v>8.8330640503894795</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23.730730515546071</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-19.594116582000339</v>
      </c>
      <c r="J36" s="230">
        <f>(SUM('1.  LRAMVA Summary'!E$54:E$56)+SUM('1.  LRAMVA Summary'!E$57:E$58)*(MONTH($E36)-1)/12)*$H36</f>
        <v>6.8862528003083021</v>
      </c>
      <c r="K36" s="230">
        <f>(SUM('1.  LRAMVA Summary'!F$54:F$56)+SUM('1.  LRAMVA Summary'!F$57:F$58)*(MONTH($E36)-1)/12)*$H36</f>
        <v>29.648675616083921</v>
      </c>
      <c r="L36" s="230">
        <f>(SUM('1.  LRAMVA Summary'!G$54:G$56)+SUM('1.  LRAMVA Summary'!G$57:G$58)*(MONTH($E36)-1)/12)*$H36</f>
        <v>9.6246007244900227</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26.565412558881906</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-20.266473112214328</v>
      </c>
      <c r="J37" s="230">
        <f>(SUM('1.  LRAMVA Summary'!E$54:E$56)+SUM('1.  LRAMVA Summary'!E$57:E$58)*(MONTH($E37)-1)/12)*$H37</f>
        <v>7.7097362051603806</v>
      </c>
      <c r="K37" s="230">
        <f>(SUM('1.  LRAMVA Summary'!F$54:F$56)+SUM('1.  LRAMVA Summary'!F$57:F$58)*(MONTH($E37)-1)/12)*$H37</f>
        <v>31.540694110681127</v>
      </c>
      <c r="L37" s="230">
        <f>(SUM('1.  LRAMVA Summary'!G$54:G$56)+SUM('1.  LRAMVA Summary'!G$57:G$58)*(MONTH($E37)-1)/12)*$H37</f>
        <v>10.416137398590562</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29.400094602217742</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-20.93882964242832</v>
      </c>
      <c r="J38" s="230">
        <f>(SUM('1.  LRAMVA Summary'!E$54:E$56)+SUM('1.  LRAMVA Summary'!E$57:E$58)*(MONTH($E38)-1)/12)*$H38</f>
        <v>8.5332196100124573</v>
      </c>
      <c r="K38" s="230">
        <f>(SUM('1.  LRAMVA Summary'!F$54:F$56)+SUM('1.  LRAMVA Summary'!F$57:F$58)*(MONTH($E38)-1)/12)*$H38</f>
        <v>33.432712605278333</v>
      </c>
      <c r="L38" s="230">
        <f>(SUM('1.  LRAMVA Summary'!G$54:G$56)+SUM('1.  LRAMVA Summary'!G$57:G$58)*(MONTH($E38)-1)/12)*$H38</f>
        <v>11.2076740726911</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32.234776645553566</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-21.611186172642309</v>
      </c>
      <c r="J39" s="230">
        <f>(SUM('1.  LRAMVA Summary'!E$54:E$56)+SUM('1.  LRAMVA Summary'!E$57:E$58)*(MONTH($E39)-1)/12)*$H39</f>
        <v>9.3567030148645358</v>
      </c>
      <c r="K39" s="230">
        <f>(SUM('1.  LRAMVA Summary'!F$54:F$56)+SUM('1.  LRAMVA Summary'!F$57:F$58)*(MONTH($E39)-1)/12)*$H39</f>
        <v>35.324731099875535</v>
      </c>
      <c r="L39" s="230">
        <f>(SUM('1.  LRAMVA Summary'!G$54:G$56)+SUM('1.  LRAMVA Summary'!G$57:G$58)*(MONTH($E39)-1)/12)*$H39</f>
        <v>11.999210746791643</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35.069458688889405</v>
      </c>
    </row>
    <row r="40" spans="2:23" s="9" customFormat="1">
      <c r="B40" s="213" t="s">
        <v>78</v>
      </c>
      <c r="C40" s="727">
        <v>1.0999999999999999E-2</v>
      </c>
      <c r="D40" s="206"/>
      <c r="E40" s="214">
        <v>41214</v>
      </c>
      <c r="F40" s="214" t="s">
        <v>178</v>
      </c>
      <c r="G40" s="215" t="s">
        <v>69</v>
      </c>
      <c r="H40" s="229">
        <f>C$22/12</f>
        <v>1.225E-3</v>
      </c>
      <c r="I40" s="230">
        <f>(SUM('1.  LRAMVA Summary'!D$54:D$56)+SUM('1.  LRAMVA Summary'!D$57:D$58)*(MONTH($E40)-1)/12)*$H40</f>
        <v>-22.283542702856298</v>
      </c>
      <c r="J40" s="230">
        <f>(SUM('1.  LRAMVA Summary'!E$54:E$56)+SUM('1.  LRAMVA Summary'!E$57:E$58)*(MONTH($E40)-1)/12)*$H40</f>
        <v>10.180186419716614</v>
      </c>
      <c r="K40" s="230">
        <f>(SUM('1.  LRAMVA Summary'!F$54:F$56)+SUM('1.  LRAMVA Summary'!F$57:F$58)*(MONTH($E40)-1)/12)*$H40</f>
        <v>37.216749594472738</v>
      </c>
      <c r="L40" s="230">
        <f>(SUM('1.  LRAMVA Summary'!G$54:G$56)+SUM('1.  LRAMVA Summary'!G$57:G$58)*(MONTH($E40)-1)/12)*$H40</f>
        <v>12.790747420892181</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37.904140732225237</v>
      </c>
    </row>
    <row r="41" spans="2:23" s="9" customFormat="1">
      <c r="B41" s="213" t="s">
        <v>79</v>
      </c>
      <c r="C41" s="727">
        <v>1.0999999999999999E-2</v>
      </c>
      <c r="D41" s="206"/>
      <c r="E41" s="214">
        <v>41244</v>
      </c>
      <c r="F41" s="214" t="s">
        <v>178</v>
      </c>
      <c r="G41" s="215" t="s">
        <v>69</v>
      </c>
      <c r="H41" s="229">
        <f>C$22/12</f>
        <v>1.225E-3</v>
      </c>
      <c r="I41" s="230">
        <f>(SUM('1.  LRAMVA Summary'!D$54:D$56)+SUM('1.  LRAMVA Summary'!D$57:D$58)*(MONTH($E41)-1)/12)*$H41</f>
        <v>-22.955899233070291</v>
      </c>
      <c r="J41" s="230">
        <f>(SUM('1.  LRAMVA Summary'!E$54:E$56)+SUM('1.  LRAMVA Summary'!E$57:E$58)*(MONTH($E41)-1)/12)*$H41</f>
        <v>11.003669824568691</v>
      </c>
      <c r="K41" s="230">
        <f>(SUM('1.  LRAMVA Summary'!F$54:F$56)+SUM('1.  LRAMVA Summary'!F$57:F$58)*(MONTH($E41)-1)/12)*$H41</f>
        <v>39.108768089069947</v>
      </c>
      <c r="L41" s="230">
        <f>(SUM('1.  LRAMVA Summary'!G$54:G$56)+SUM('1.  LRAMVA Summary'!G$57:G$58)*(MONTH($E41)-1)/12)*$H41</f>
        <v>13.582284094992724</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40.738822775561069</v>
      </c>
    </row>
    <row r="42" spans="2:23" s="9" customFormat="1" ht="15.75" thickBot="1">
      <c r="B42" s="213" t="s">
        <v>80</v>
      </c>
      <c r="C42" s="727">
        <v>1.4999999999999999E-2</v>
      </c>
      <c r="D42" s="206"/>
      <c r="E42" s="216" t="s">
        <v>462</v>
      </c>
      <c r="F42" s="216"/>
      <c r="G42" s="217"/>
      <c r="H42" s="234"/>
      <c r="I42" s="219">
        <f>SUM(I29:I41)</f>
        <v>-316.67513550666035</v>
      </c>
      <c r="J42" s="219">
        <f t="shared" ref="J42:O42" si="6">SUM(J29:J41)</f>
        <v>88.39357121616429</v>
      </c>
      <c r="K42" s="219">
        <f t="shared" si="6"/>
        <v>445.06310199217751</v>
      </c>
      <c r="L42" s="219">
        <f t="shared" si="6"/>
        <v>137.5605823886543</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354.34212009033587</v>
      </c>
    </row>
    <row r="43" spans="2:23" s="9" customFormat="1" ht="15.75" thickTop="1">
      <c r="B43" s="213" t="s">
        <v>81</v>
      </c>
      <c r="C43" s="72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27">
        <v>1.89E-2</v>
      </c>
      <c r="D44" s="206"/>
      <c r="E44" s="225" t="s">
        <v>426</v>
      </c>
      <c r="F44" s="225"/>
      <c r="G44" s="226"/>
      <c r="H44" s="227"/>
      <c r="I44" s="228">
        <f t="shared" ref="I44:O44" si="8">I42+I43</f>
        <v>-316.67513550666035</v>
      </c>
      <c r="J44" s="228">
        <f t="shared" si="8"/>
        <v>88.39357121616429</v>
      </c>
      <c r="K44" s="228">
        <f t="shared" si="8"/>
        <v>445.06310199217751</v>
      </c>
      <c r="L44" s="228">
        <f t="shared" si="8"/>
        <v>137.5605823886543</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354.34212009033587</v>
      </c>
    </row>
    <row r="45" spans="2:23" s="9" customFormat="1">
      <c r="B45" s="213" t="s">
        <v>83</v>
      </c>
      <c r="C45" s="727">
        <v>1.89E-2</v>
      </c>
      <c r="D45" s="206"/>
      <c r="E45" s="214">
        <v>41275</v>
      </c>
      <c r="F45" s="214" t="s">
        <v>179</v>
      </c>
      <c r="G45" s="215" t="s">
        <v>65</v>
      </c>
      <c r="H45" s="232">
        <f>C$23/12</f>
        <v>1.225E-3</v>
      </c>
      <c r="I45" s="230">
        <f>(SUM('1.  LRAMVA Summary'!D$54:D$59)+SUM('1.  LRAMVA Summary'!D$60:D$61)*(MONTH($E45)-1)/12)*$H45</f>
        <v>-23.62825576328428</v>
      </c>
      <c r="J45" s="230">
        <f>(SUM('1.  LRAMVA Summary'!E$54:E$59)+SUM('1.  LRAMVA Summary'!E$60:E$61)*(MONTH($E45)-1)/12)*$H45</f>
        <v>11.82715322942077</v>
      </c>
      <c r="K45" s="230">
        <f>(SUM('1.  LRAMVA Summary'!F$54:F$59)+SUM('1.  LRAMVA Summary'!F$60:F$61)*(MONTH($E45)-1)/12)*$H45</f>
        <v>41.000786583667143</v>
      </c>
      <c r="L45" s="230">
        <f>(SUM('1.  LRAMVA Summary'!G$54:G$59)+SUM('1.  LRAMVA Summary'!G$60:G$61)*(MONTH($E45)-1)/12)*$H45</f>
        <v>14.373820769093264</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43.573504818896893</v>
      </c>
    </row>
    <row r="46" spans="2:23" s="9" customFormat="1">
      <c r="B46" s="213" t="s">
        <v>84</v>
      </c>
      <c r="C46" s="727">
        <v>2.1700000000000001E-2</v>
      </c>
      <c r="D46" s="206"/>
      <c r="E46" s="214">
        <v>41306</v>
      </c>
      <c r="F46" s="214" t="s">
        <v>179</v>
      </c>
      <c r="G46" s="215" t="s">
        <v>65</v>
      </c>
      <c r="H46" s="229">
        <f>C$23/12</f>
        <v>1.225E-3</v>
      </c>
      <c r="I46" s="230">
        <f>(SUM('1.  LRAMVA Summary'!D$54:D$59)+SUM('1.  LRAMVA Summary'!D$60:D$61)*(MONTH($E46)-1)/12)*$H46</f>
        <v>-23.677864272889206</v>
      </c>
      <c r="J46" s="230">
        <f>(SUM('1.  LRAMVA Summary'!E$54:E$59)+SUM('1.  LRAMVA Summary'!E$60:E$61)*(MONTH($E46)-1)/12)*$H46</f>
        <v>13.416078053980074</v>
      </c>
      <c r="K46" s="230">
        <f>(SUM('1.  LRAMVA Summary'!F$54:F$59)+SUM('1.  LRAMVA Summary'!F$60:F$61)*(MONTH($E46)-1)/12)*$H46</f>
        <v>43.304530652035567</v>
      </c>
      <c r="L46" s="230">
        <f>(SUM('1.  LRAMVA Summary'!G$54:G$59)+SUM('1.  LRAMVA Summary'!G$60:G$61)*(MONTH($E46)-1)/12)*$H46</f>
        <v>15.987904172348747</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49.030648605475186</v>
      </c>
    </row>
    <row r="47" spans="2:23" s="9" customFormat="1">
      <c r="B47" s="213" t="s">
        <v>85</v>
      </c>
      <c r="C47" s="743">
        <v>2.4500000000000001E-2</v>
      </c>
      <c r="D47" s="206"/>
      <c r="E47" s="214">
        <v>41334</v>
      </c>
      <c r="F47" s="214" t="s">
        <v>179</v>
      </c>
      <c r="G47" s="215" t="s">
        <v>65</v>
      </c>
      <c r="H47" s="229">
        <f>C$23/12</f>
        <v>1.225E-3</v>
      </c>
      <c r="I47" s="230">
        <f>(SUM('1.  LRAMVA Summary'!D$54:D$59)+SUM('1.  LRAMVA Summary'!D$60:D$61)*(MONTH($E47)-1)/12)*$H47</f>
        <v>-23.727472782494125</v>
      </c>
      <c r="J47" s="230">
        <f>(SUM('1.  LRAMVA Summary'!E$54:E$59)+SUM('1.  LRAMVA Summary'!E$60:E$61)*(MONTH($E47)-1)/12)*$H47</f>
        <v>15.005002878539377</v>
      </c>
      <c r="K47" s="230">
        <f>(SUM('1.  LRAMVA Summary'!F$54:F$59)+SUM('1.  LRAMVA Summary'!F$60:F$61)*(MONTH($E47)-1)/12)*$H47</f>
        <v>45.608274720403983</v>
      </c>
      <c r="L47" s="230">
        <f>(SUM('1.  LRAMVA Summary'!G$54:G$59)+SUM('1.  LRAMVA Summary'!G$60:G$61)*(MONTH($E47)-1)/12)*$H47</f>
        <v>17.60198757560423</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54.487792392053464</v>
      </c>
    </row>
    <row r="48" spans="2:23" s="9" customFormat="1">
      <c r="B48" s="213" t="s">
        <v>86</v>
      </c>
      <c r="C48" s="743">
        <v>2.18E-2</v>
      </c>
      <c r="D48" s="206"/>
      <c r="E48" s="214">
        <v>41365</v>
      </c>
      <c r="F48" s="214" t="s">
        <v>179</v>
      </c>
      <c r="G48" s="215" t="s">
        <v>66</v>
      </c>
      <c r="H48" s="232">
        <f>C$24/12</f>
        <v>1.225E-3</v>
      </c>
      <c r="I48" s="230">
        <f>(SUM('1.  LRAMVA Summary'!D$54:D$59)+SUM('1.  LRAMVA Summary'!D$60:D$61)*(MONTH($E48)-1)/12)*$H48</f>
        <v>-23.777081292099052</v>
      </c>
      <c r="J48" s="230">
        <f>(SUM('1.  LRAMVA Summary'!E$54:E$59)+SUM('1.  LRAMVA Summary'!E$60:E$61)*(MONTH($E48)-1)/12)*$H48</f>
        <v>16.593927703098679</v>
      </c>
      <c r="K48" s="230">
        <f>(SUM('1.  LRAMVA Summary'!F$54:F$59)+SUM('1.  LRAMVA Summary'!F$60:F$61)*(MONTH($E48)-1)/12)*$H48</f>
        <v>47.912018788772407</v>
      </c>
      <c r="L48" s="230">
        <f>(SUM('1.  LRAMVA Summary'!G$54:G$59)+SUM('1.  LRAMVA Summary'!G$60:G$61)*(MONTH($E48)-1)/12)*$H48</f>
        <v>19.216070978859712</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59.944936178631743</v>
      </c>
    </row>
    <row r="49" spans="1:23" s="9" customFormat="1">
      <c r="B49" s="213" t="s">
        <v>87</v>
      </c>
      <c r="C49" s="743">
        <v>2.18E-2</v>
      </c>
      <c r="D49" s="206"/>
      <c r="E49" s="214">
        <v>41395</v>
      </c>
      <c r="F49" s="214" t="s">
        <v>179</v>
      </c>
      <c r="G49" s="215" t="s">
        <v>66</v>
      </c>
      <c r="H49" s="229">
        <f>C$24/12</f>
        <v>1.225E-3</v>
      </c>
      <c r="I49" s="230">
        <f>(SUM('1.  LRAMVA Summary'!D$54:D$59)+SUM('1.  LRAMVA Summary'!D$60:D$61)*(MONTH($E49)-1)/12)*$H49</f>
        <v>-23.826689801703974</v>
      </c>
      <c r="J49" s="230">
        <f>(SUM('1.  LRAMVA Summary'!E$54:E$59)+SUM('1.  LRAMVA Summary'!E$60:E$61)*(MONTH($E49)-1)/12)*$H49</f>
        <v>18.182852527657985</v>
      </c>
      <c r="K49" s="230">
        <f>(SUM('1.  LRAMVA Summary'!F$54:F$59)+SUM('1.  LRAMVA Summary'!F$60:F$61)*(MONTH($E49)-1)/12)*$H49</f>
        <v>50.215762857140824</v>
      </c>
      <c r="L49" s="230">
        <f>(SUM('1.  LRAMVA Summary'!G$54:G$59)+SUM('1.  LRAMVA Summary'!G$60:G$61)*(MONTH($E49)-1)/12)*$H49</f>
        <v>20.830154382115193</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65.402079965210035</v>
      </c>
    </row>
    <row r="50" spans="1:23" s="9" customFormat="1">
      <c r="B50" s="213" t="s">
        <v>88</v>
      </c>
      <c r="C50" s="743">
        <v>2.18E-2</v>
      </c>
      <c r="D50" s="206"/>
      <c r="E50" s="214">
        <v>41426</v>
      </c>
      <c r="F50" s="214" t="s">
        <v>179</v>
      </c>
      <c r="G50" s="215" t="s">
        <v>66</v>
      </c>
      <c r="H50" s="229">
        <f>C$24/12</f>
        <v>1.225E-3</v>
      </c>
      <c r="I50" s="230">
        <f>(SUM('1.  LRAMVA Summary'!D$54:D$59)+SUM('1.  LRAMVA Summary'!D$60:D$61)*(MONTH($E50)-1)/12)*$H50</f>
        <v>-23.876298311308897</v>
      </c>
      <c r="J50" s="230">
        <f>(SUM('1.  LRAMVA Summary'!E$54:E$59)+SUM('1.  LRAMVA Summary'!E$60:E$61)*(MONTH($E50)-1)/12)*$H50</f>
        <v>19.771777352217288</v>
      </c>
      <c r="K50" s="230">
        <f>(SUM('1.  LRAMVA Summary'!F$54:F$59)+SUM('1.  LRAMVA Summary'!F$60:F$61)*(MONTH($E50)-1)/12)*$H50</f>
        <v>52.519506925509248</v>
      </c>
      <c r="L50" s="230">
        <f>(SUM('1.  LRAMVA Summary'!G$54:G$59)+SUM('1.  LRAMVA Summary'!G$60:G$61)*(MONTH($E50)-1)/12)*$H50</f>
        <v>22.444237785370678</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70.859223751788321</v>
      </c>
    </row>
    <row r="51" spans="1:23" s="9" customFormat="1">
      <c r="B51" s="213" t="s">
        <v>89</v>
      </c>
      <c r="C51" s="743">
        <v>2.18E-2</v>
      </c>
      <c r="D51" s="206"/>
      <c r="E51" s="214">
        <v>41456</v>
      </c>
      <c r="F51" s="214" t="s">
        <v>179</v>
      </c>
      <c r="G51" s="215" t="s">
        <v>68</v>
      </c>
      <c r="H51" s="232">
        <f>C$25/12</f>
        <v>1.225E-3</v>
      </c>
      <c r="I51" s="230">
        <f>(SUM('1.  LRAMVA Summary'!D$54:D$59)+SUM('1.  LRAMVA Summary'!D$60:D$61)*(MONTH($E51)-1)/12)*$H51</f>
        <v>-23.92590682091382</v>
      </c>
      <c r="J51" s="230">
        <f>(SUM('1.  LRAMVA Summary'!E$54:E$59)+SUM('1.  LRAMVA Summary'!E$60:E$61)*(MONTH($E51)-1)/12)*$H51</f>
        <v>21.360702176776588</v>
      </c>
      <c r="K51" s="230">
        <f>(SUM('1.  LRAMVA Summary'!F$54:F$59)+SUM('1.  LRAMVA Summary'!F$60:F$61)*(MONTH($E51)-1)/12)*$H51</f>
        <v>54.823250993877672</v>
      </c>
      <c r="L51" s="230">
        <f>(SUM('1.  LRAMVA Summary'!G$54:G$59)+SUM('1.  LRAMVA Summary'!G$60:G$61)*(MONTH($E51)-1)/12)*$H51</f>
        <v>24.058321188626156</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76.316367538366592</v>
      </c>
    </row>
    <row r="52" spans="1:23" s="9" customFormat="1">
      <c r="B52" s="213" t="s">
        <v>91</v>
      </c>
      <c r="C52" s="743">
        <v>2.18E-2</v>
      </c>
      <c r="D52" s="206"/>
      <c r="E52" s="214">
        <v>41487</v>
      </c>
      <c r="F52" s="214" t="s">
        <v>179</v>
      </c>
      <c r="G52" s="215" t="s">
        <v>68</v>
      </c>
      <c r="H52" s="229">
        <f>C$25/12</f>
        <v>1.225E-3</v>
      </c>
      <c r="I52" s="230">
        <f>(SUM('1.  LRAMVA Summary'!D$54:D$59)+SUM('1.  LRAMVA Summary'!D$60:D$61)*(MONTH($E52)-1)/12)*$H52</f>
        <v>-23.975515330518746</v>
      </c>
      <c r="J52" s="230">
        <f>(SUM('1.  LRAMVA Summary'!E$54:E$59)+SUM('1.  LRAMVA Summary'!E$60:E$61)*(MONTH($E52)-1)/12)*$H52</f>
        <v>22.949627001335895</v>
      </c>
      <c r="K52" s="230">
        <f>(SUM('1.  LRAMVA Summary'!F$54:F$59)+SUM('1.  LRAMVA Summary'!F$60:F$61)*(MONTH($E52)-1)/12)*$H52</f>
        <v>57.126995062246095</v>
      </c>
      <c r="L52" s="230">
        <f>(SUM('1.  LRAMVA Summary'!G$54:G$59)+SUM('1.  LRAMVA Summary'!G$60:G$61)*(MONTH($E52)-1)/12)*$H52</f>
        <v>25.672404591881641</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81.773511324944891</v>
      </c>
    </row>
    <row r="53" spans="1:23" s="9" customFormat="1">
      <c r="B53" s="213" t="s">
        <v>90</v>
      </c>
      <c r="C53" s="743">
        <v>5.7000000000000002E-3</v>
      </c>
      <c r="D53" s="206"/>
      <c r="E53" s="214">
        <v>41518</v>
      </c>
      <c r="F53" s="214" t="s">
        <v>179</v>
      </c>
      <c r="G53" s="215" t="s">
        <v>68</v>
      </c>
      <c r="H53" s="229">
        <f>C$25/12</f>
        <v>1.225E-3</v>
      </c>
      <c r="I53" s="230">
        <f>(SUM('1.  LRAMVA Summary'!D$54:D$59)+SUM('1.  LRAMVA Summary'!D$60:D$61)*(MONTH($E53)-1)/12)*$H53</f>
        <v>-24.025123840123669</v>
      </c>
      <c r="J53" s="230">
        <f>(SUM('1.  LRAMVA Summary'!E$54:E$59)+SUM('1.  LRAMVA Summary'!E$60:E$61)*(MONTH($E53)-1)/12)*$H53</f>
        <v>24.538551825895198</v>
      </c>
      <c r="K53" s="230">
        <f>(SUM('1.  LRAMVA Summary'!F$54:F$59)+SUM('1.  LRAMVA Summary'!F$60:F$61)*(MONTH($E53)-1)/12)*$H53</f>
        <v>59.430739130614512</v>
      </c>
      <c r="L53" s="230">
        <f>(SUM('1.  LRAMVA Summary'!G$54:G$59)+SUM('1.  LRAMVA Summary'!G$60:G$61)*(MONTH($E53)-1)/12)*$H53</f>
        <v>27.286487995137122</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87.230655111523163</v>
      </c>
    </row>
    <row r="54" spans="1:23" s="9" customFormat="1">
      <c r="B54" s="235" t="s">
        <v>92</v>
      </c>
      <c r="C54" s="743">
        <v>5.7000000000000002E-3</v>
      </c>
      <c r="D54" s="206"/>
      <c r="E54" s="214">
        <v>41548</v>
      </c>
      <c r="F54" s="214" t="s">
        <v>179</v>
      </c>
      <c r="G54" s="215" t="s">
        <v>69</v>
      </c>
      <c r="H54" s="232">
        <f>C$26/12</f>
        <v>1.225E-3</v>
      </c>
      <c r="I54" s="230">
        <f>(SUM('1.  LRAMVA Summary'!D$54:D$59)+SUM('1.  LRAMVA Summary'!D$60:D$61)*(MONTH($E54)-1)/12)*$H54</f>
        <v>-24.074732349728592</v>
      </c>
      <c r="J54" s="230">
        <f>(SUM('1.  LRAMVA Summary'!E$54:E$59)+SUM('1.  LRAMVA Summary'!E$60:E$61)*(MONTH($E54)-1)/12)*$H54</f>
        <v>26.127476650454501</v>
      </c>
      <c r="K54" s="230">
        <f>(SUM('1.  LRAMVA Summary'!F$54:F$59)+SUM('1.  LRAMVA Summary'!F$60:F$61)*(MONTH($E54)-1)/12)*$H54</f>
        <v>61.734483198982922</v>
      </c>
      <c r="L54" s="230">
        <f>(SUM('1.  LRAMVA Summary'!G$54:G$59)+SUM('1.  LRAMVA Summary'!G$60:G$61)*(MONTH($E54)-1)/12)*$H54</f>
        <v>28.900571398392607</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92.687798898101448</v>
      </c>
    </row>
    <row r="55" spans="1:23" s="9" customFormat="1">
      <c r="B55" s="213" t="s">
        <v>708</v>
      </c>
      <c r="C55" s="743">
        <v>5.7000000000000002E-3</v>
      </c>
      <c r="D55" s="206"/>
      <c r="E55" s="214">
        <v>41579</v>
      </c>
      <c r="F55" s="214" t="s">
        <v>179</v>
      </c>
      <c r="G55" s="215" t="s">
        <v>69</v>
      </c>
      <c r="H55" s="229">
        <f>C$26/12</f>
        <v>1.225E-3</v>
      </c>
      <c r="I55" s="230">
        <f>(SUM('1.  LRAMVA Summary'!D$54:D$59)+SUM('1.  LRAMVA Summary'!D$60:D$61)*(MONTH($E55)-1)/12)*$H55</f>
        <v>-24.124340859333518</v>
      </c>
      <c r="J55" s="230">
        <f>(SUM('1.  LRAMVA Summary'!E$54:E$59)+SUM('1.  LRAMVA Summary'!E$60:E$61)*(MONTH($E55)-1)/12)*$H55</f>
        <v>27.716401475013804</v>
      </c>
      <c r="K55" s="230">
        <f>(SUM('1.  LRAMVA Summary'!F$54:F$59)+SUM('1.  LRAMVA Summary'!F$60:F$61)*(MONTH($E55)-1)/12)*$H55</f>
        <v>64.03822726735136</v>
      </c>
      <c r="L55" s="230">
        <f>(SUM('1.  LRAMVA Summary'!G$54:G$59)+SUM('1.  LRAMVA Summary'!G$60:G$61)*(MONTH($E55)-1)/12)*$H55</f>
        <v>30.514654801648089</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98.144942684679734</v>
      </c>
    </row>
    <row r="56" spans="1:23" s="9" customFormat="1">
      <c r="B56" s="213" t="s">
        <v>709</v>
      </c>
      <c r="C56" s="743">
        <v>5.7000000000000002E-3</v>
      </c>
      <c r="D56" s="206"/>
      <c r="E56" s="214">
        <v>41609</v>
      </c>
      <c r="F56" s="214" t="s">
        <v>179</v>
      </c>
      <c r="G56" s="215" t="s">
        <v>69</v>
      </c>
      <c r="H56" s="229">
        <f>C$26/12</f>
        <v>1.225E-3</v>
      </c>
      <c r="I56" s="230">
        <f>(SUM('1.  LRAMVA Summary'!D$54:D$59)+SUM('1.  LRAMVA Summary'!D$60:D$61)*(MONTH($E56)-1)/12)*$H56</f>
        <v>-24.173949368938437</v>
      </c>
      <c r="J56" s="230">
        <f>(SUM('1.  LRAMVA Summary'!E$54:E$59)+SUM('1.  LRAMVA Summary'!E$60:E$61)*(MONTH($E56)-1)/12)*$H56</f>
        <v>29.30532629957311</v>
      </c>
      <c r="K56" s="230">
        <f>(SUM('1.  LRAMVA Summary'!F$54:F$59)+SUM('1.  LRAMVA Summary'!F$60:F$61)*(MONTH($E56)-1)/12)*$H56</f>
        <v>66.341971335719776</v>
      </c>
      <c r="L56" s="230">
        <f>(SUM('1.  LRAMVA Summary'!G$54:G$59)+SUM('1.  LRAMVA Summary'!G$60:G$61)*(MONTH($E56)-1)/12)*$H56</f>
        <v>32.12873820490357</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103.60208647125802</v>
      </c>
    </row>
    <row r="57" spans="1:23" s="9" customFormat="1" ht="15.75" thickBot="1">
      <c r="B57" s="213" t="s">
        <v>710</v>
      </c>
      <c r="C57" s="233"/>
      <c r="D57" s="206"/>
      <c r="E57" s="216" t="s">
        <v>463</v>
      </c>
      <c r="F57" s="216"/>
      <c r="G57" s="217"/>
      <c r="H57" s="218"/>
      <c r="I57" s="219">
        <f>SUM(I44:I56)</f>
        <v>-603.48836629999687</v>
      </c>
      <c r="J57" s="219">
        <f t="shared" ref="J57:O57" si="11">SUM(J44:J56)</f>
        <v>335.18844839012758</v>
      </c>
      <c r="K57" s="219">
        <f t="shared" si="11"/>
        <v>1089.1196495084989</v>
      </c>
      <c r="L57" s="219">
        <f t="shared" si="11"/>
        <v>416.57593623263529</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1237.3956678312654</v>
      </c>
    </row>
    <row r="58" spans="1:23" s="9" customFormat="1" ht="15.75" thickTop="1">
      <c r="B58" s="235" t="s">
        <v>711</v>
      </c>
      <c r="C58" s="236"/>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B59" s="213" t="s">
        <v>712</v>
      </c>
      <c r="C59" s="233"/>
      <c r="D59" s="206"/>
      <c r="E59" s="225" t="s">
        <v>427</v>
      </c>
      <c r="F59" s="225"/>
      <c r="G59" s="226"/>
      <c r="H59" s="227"/>
      <c r="I59" s="228">
        <f t="shared" ref="I59:W59" si="13">I57+I58</f>
        <v>-603.48836629999687</v>
      </c>
      <c r="J59" s="228">
        <f t="shared" si="13"/>
        <v>335.18844839012758</v>
      </c>
      <c r="K59" s="228">
        <f t="shared" si="13"/>
        <v>1089.1196495084989</v>
      </c>
      <c r="L59" s="228">
        <f t="shared" si="13"/>
        <v>416.57593623263529</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1237.3956678312654</v>
      </c>
    </row>
    <row r="60" spans="1:23" s="9" customFormat="1">
      <c r="B60" s="213" t="s">
        <v>713</v>
      </c>
      <c r="C60" s="233"/>
      <c r="D60" s="206"/>
      <c r="E60" s="214">
        <v>41640</v>
      </c>
      <c r="F60" s="214" t="s">
        <v>180</v>
      </c>
      <c r="G60" s="215" t="s">
        <v>65</v>
      </c>
      <c r="H60" s="232">
        <f>C$27/12</f>
        <v>1.225E-3</v>
      </c>
      <c r="I60" s="230">
        <f>(SUM('1.  LRAMVA Summary'!D$54:D$62)+SUM('1.  LRAMVA Summary'!D$63:D$64)*(MONTH($E60)-1)/12)*$H60</f>
        <v>-24.223557878543364</v>
      </c>
      <c r="J60" s="230">
        <f>(SUM('1.  LRAMVA Summary'!E$54:E$62)+SUM('1.  LRAMVA Summary'!E$63:E$64)*(MONTH($E60)-1)/12)*$H60</f>
        <v>30.89425112413241</v>
      </c>
      <c r="K60" s="230">
        <f>(SUM('1.  LRAMVA Summary'!F$54:F$62)+SUM('1.  LRAMVA Summary'!F$63:F$64)*(MONTH($E60)-1)/12)*$H60</f>
        <v>68.645715404088193</v>
      </c>
      <c r="L60" s="230">
        <f>(SUM('1.  LRAMVA Summary'!G$54:G$62)+SUM('1.  LRAMVA Summary'!G$63:G$64)*(MONTH($E60)-1)/12)*$H60</f>
        <v>33.742821608159055</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109.0592302578363</v>
      </c>
    </row>
    <row r="61" spans="1:23" s="9" customFormat="1">
      <c r="A61" s="28"/>
      <c r="B61" s="213" t="s">
        <v>714</v>
      </c>
      <c r="C61" s="233"/>
      <c r="E61" s="214">
        <v>41671</v>
      </c>
      <c r="F61" s="214" t="s">
        <v>180</v>
      </c>
      <c r="G61" s="215" t="s">
        <v>65</v>
      </c>
      <c r="H61" s="229">
        <f>C$27/12</f>
        <v>1.225E-3</v>
      </c>
      <c r="I61" s="230">
        <f>(SUM('1.  LRAMVA Summary'!D$54:D$62)+SUM('1.  LRAMVA Summary'!D$63:D$64)*(MONTH($E61)-1)/12)*$H61</f>
        <v>-22.774899282526228</v>
      </c>
      <c r="J61" s="230">
        <f>(SUM('1.  LRAMVA Summary'!E$54:E$62)+SUM('1.  LRAMVA Summary'!E$63:E$64)*(MONTH($E61)-1)/12)*$H61</f>
        <v>33.952446266842777</v>
      </c>
      <c r="K61" s="230">
        <f>(SUM('1.  LRAMVA Summary'!F$54:F$62)+SUM('1.  LRAMVA Summary'!F$63:F$64)*(MONTH($E61)-1)/12)*$H61</f>
        <v>72.409966411463017</v>
      </c>
      <c r="L61" s="230">
        <f>(SUM('1.  LRAMVA Summary'!G$54:G$62)+SUM('1.  LRAMVA Summary'!G$63:G$64)*(MONTH($E61)-1)/12)*$H61</f>
        <v>35.553147576584593</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119.14066097236416</v>
      </c>
    </row>
    <row r="62" spans="1:23" s="9" customFormat="1">
      <c r="B62" s="235" t="s">
        <v>715</v>
      </c>
      <c r="C62" s="236"/>
      <c r="E62" s="214">
        <v>41699</v>
      </c>
      <c r="F62" s="214" t="s">
        <v>180</v>
      </c>
      <c r="G62" s="215" t="s">
        <v>65</v>
      </c>
      <c r="H62" s="229">
        <f>C$27/12</f>
        <v>1.225E-3</v>
      </c>
      <c r="I62" s="230">
        <f>(SUM('1.  LRAMVA Summary'!D$54:D$62)+SUM('1.  LRAMVA Summary'!D$63:D$64)*(MONTH($E62)-1)/12)*$H62</f>
        <v>-21.326240686509085</v>
      </c>
      <c r="J62" s="230">
        <f>(SUM('1.  LRAMVA Summary'!E$54:E$62)+SUM('1.  LRAMVA Summary'!E$63:E$64)*(MONTH($E62)-1)/12)*$H62</f>
        <v>37.010641409553152</v>
      </c>
      <c r="K62" s="230">
        <f>(SUM('1.  LRAMVA Summary'!F$54:F$62)+SUM('1.  LRAMVA Summary'!F$63:F$64)*(MONTH($E62)-1)/12)*$H62</f>
        <v>76.174217418837827</v>
      </c>
      <c r="L62" s="230">
        <f>(SUM('1.  LRAMVA Summary'!G$54:G$62)+SUM('1.  LRAMVA Summary'!G$63:G$64)*(MONTH($E62)-1)/12)*$H62</f>
        <v>37.36347354501013</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129.22209168689201</v>
      </c>
    </row>
    <row r="63" spans="1:23" s="9" customFormat="1">
      <c r="B63" s="213" t="s">
        <v>726</v>
      </c>
      <c r="C63" s="233"/>
      <c r="E63" s="214">
        <v>41730</v>
      </c>
      <c r="F63" s="214" t="s">
        <v>180</v>
      </c>
      <c r="G63" s="215" t="s">
        <v>66</v>
      </c>
      <c r="H63" s="232">
        <f>C$28/12</f>
        <v>1.225E-3</v>
      </c>
      <c r="I63" s="230">
        <f>(SUM('1.  LRAMVA Summary'!D$54:D$62)+SUM('1.  LRAMVA Summary'!D$63:D$64)*(MONTH($E63)-1)/12)*$H63</f>
        <v>-19.877582090491948</v>
      </c>
      <c r="J63" s="230">
        <f>(SUM('1.  LRAMVA Summary'!E$54:E$62)+SUM('1.  LRAMVA Summary'!E$63:E$64)*(MONTH($E63)-1)/12)*$H63</f>
        <v>40.068836552263519</v>
      </c>
      <c r="K63" s="230">
        <f>(SUM('1.  LRAMVA Summary'!F$54:F$62)+SUM('1.  LRAMVA Summary'!F$63:F$64)*(MONTH($E63)-1)/12)*$H63</f>
        <v>79.938468426212651</v>
      </c>
      <c r="L63" s="230">
        <f>(SUM('1.  LRAMVA Summary'!G$54:G$62)+SUM('1.  LRAMVA Summary'!G$63:G$64)*(MONTH($E63)-1)/12)*$H63</f>
        <v>39.173799513435668</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139.30352240141991</v>
      </c>
    </row>
    <row r="64" spans="1:23" s="9" customFormat="1">
      <c r="B64" s="213" t="s">
        <v>727</v>
      </c>
      <c r="C64" s="233"/>
      <c r="E64" s="214">
        <v>41760</v>
      </c>
      <c r="F64" s="214" t="s">
        <v>180</v>
      </c>
      <c r="G64" s="215" t="s">
        <v>66</v>
      </c>
      <c r="H64" s="229">
        <f>C$28/12</f>
        <v>1.225E-3</v>
      </c>
      <c r="I64" s="230">
        <f>(SUM('1.  LRAMVA Summary'!D$54:D$62)+SUM('1.  LRAMVA Summary'!D$63:D$64)*(MONTH($E64)-1)/12)*$H64</f>
        <v>-18.428923494474812</v>
      </c>
      <c r="J64" s="230">
        <f>(SUM('1.  LRAMVA Summary'!E$54:E$62)+SUM('1.  LRAMVA Summary'!E$63:E$64)*(MONTH($E64)-1)/12)*$H64</f>
        <v>43.127031694973894</v>
      </c>
      <c r="K64" s="230">
        <f>(SUM('1.  LRAMVA Summary'!F$54:F$62)+SUM('1.  LRAMVA Summary'!F$63:F$64)*(MONTH($E64)-1)/12)*$H64</f>
        <v>83.702719433587461</v>
      </c>
      <c r="L64" s="230">
        <f>(SUM('1.  LRAMVA Summary'!G$54:G$62)+SUM('1.  LRAMVA Summary'!G$63:G$64)*(MONTH($E64)-1)/12)*$H64</f>
        <v>40.984125481861206</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149.38495311594775</v>
      </c>
    </row>
    <row r="65" spans="2:23" s="9" customFormat="1">
      <c r="B65" s="213" t="s">
        <v>728</v>
      </c>
      <c r="C65" s="233"/>
      <c r="E65" s="214">
        <v>41791</v>
      </c>
      <c r="F65" s="214" t="s">
        <v>180</v>
      </c>
      <c r="G65" s="215" t="s">
        <v>66</v>
      </c>
      <c r="H65" s="229">
        <f>C$28/12</f>
        <v>1.225E-3</v>
      </c>
      <c r="I65" s="230">
        <f>(SUM('1.  LRAMVA Summary'!D$54:D$62)+SUM('1.  LRAMVA Summary'!D$63:D$64)*(MONTH($E65)-1)/12)*$H65</f>
        <v>-16.980264898457669</v>
      </c>
      <c r="J65" s="230">
        <f>(SUM('1.  LRAMVA Summary'!E$54:E$62)+SUM('1.  LRAMVA Summary'!E$63:E$64)*(MONTH($E65)-1)/12)*$H65</f>
        <v>46.185226837684262</v>
      </c>
      <c r="K65" s="230">
        <f>(SUM('1.  LRAMVA Summary'!F$54:F$62)+SUM('1.  LRAMVA Summary'!F$63:F$64)*(MONTH($E65)-1)/12)*$H65</f>
        <v>87.466970440962285</v>
      </c>
      <c r="L65" s="230">
        <f>(SUM('1.  LRAMVA Summary'!G$54:G$62)+SUM('1.  LRAMVA Summary'!G$63:G$64)*(MONTH($E65)-1)/12)*$H65</f>
        <v>42.794451450286743</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159.46638383047562</v>
      </c>
    </row>
    <row r="66" spans="2:23" s="9" customFormat="1">
      <c r="B66" s="235" t="s">
        <v>729</v>
      </c>
      <c r="C66" s="236"/>
      <c r="E66" s="214">
        <v>41821</v>
      </c>
      <c r="F66" s="214" t="s">
        <v>180</v>
      </c>
      <c r="G66" s="215" t="s">
        <v>68</v>
      </c>
      <c r="H66" s="232">
        <f>C$29/12</f>
        <v>1.225E-3</v>
      </c>
      <c r="I66" s="230">
        <f>(SUM('1.  LRAMVA Summary'!D$54:D$62)+SUM('1.  LRAMVA Summary'!D$63:D$64)*(MONTH($E66)-1)/12)*$H66</f>
        <v>-15.531606302440531</v>
      </c>
      <c r="J66" s="230">
        <f>(SUM('1.  LRAMVA Summary'!E$54:E$62)+SUM('1.  LRAMVA Summary'!E$63:E$64)*(MONTH($E66)-1)/12)*$H66</f>
        <v>49.243421980394636</v>
      </c>
      <c r="K66" s="230">
        <f>(SUM('1.  LRAMVA Summary'!F$54:F$62)+SUM('1.  LRAMVA Summary'!F$63:F$64)*(MONTH($E66)-1)/12)*$H66</f>
        <v>91.231221448337109</v>
      </c>
      <c r="L66" s="230">
        <f>(SUM('1.  LRAMVA Summary'!G$54:G$62)+SUM('1.  LRAMVA Summary'!G$63:G$64)*(MONTH($E66)-1)/12)*$H66</f>
        <v>44.604777418712281</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169.54781454500349</v>
      </c>
    </row>
    <row r="67" spans="2:23" s="9" customFormat="1">
      <c r="B67" s="213" t="s">
        <v>731</v>
      </c>
      <c r="C67" s="233"/>
      <c r="E67" s="214">
        <v>41852</v>
      </c>
      <c r="F67" s="214" t="s">
        <v>180</v>
      </c>
      <c r="G67" s="215" t="s">
        <v>68</v>
      </c>
      <c r="H67" s="229">
        <f>C$29/12</f>
        <v>1.225E-3</v>
      </c>
      <c r="I67" s="230">
        <f>(SUM('1.  LRAMVA Summary'!D$54:D$62)+SUM('1.  LRAMVA Summary'!D$63:D$64)*(MONTH($E67)-1)/12)*$H67</f>
        <v>-14.082947706423393</v>
      </c>
      <c r="J67" s="230">
        <f>(SUM('1.  LRAMVA Summary'!E$54:E$62)+SUM('1.  LRAMVA Summary'!E$63:E$64)*(MONTH($E67)-1)/12)*$H67</f>
        <v>52.301617123105004</v>
      </c>
      <c r="K67" s="230">
        <f>(SUM('1.  LRAMVA Summary'!F$54:F$62)+SUM('1.  LRAMVA Summary'!F$63:F$64)*(MONTH($E67)-1)/12)*$H67</f>
        <v>94.995472455711919</v>
      </c>
      <c r="L67" s="230">
        <f>(SUM('1.  LRAMVA Summary'!G$54:G$62)+SUM('1.  LRAMVA Summary'!G$63:G$64)*(MONTH($E67)-1)/12)*$H67</f>
        <v>46.415103387137826</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179.62924525953136</v>
      </c>
    </row>
    <row r="68" spans="2:23" s="9" customFormat="1">
      <c r="B68" s="213" t="s">
        <v>732</v>
      </c>
      <c r="C68" s="233"/>
      <c r="E68" s="214">
        <v>41883</v>
      </c>
      <c r="F68" s="214" t="s">
        <v>180</v>
      </c>
      <c r="G68" s="215" t="s">
        <v>68</v>
      </c>
      <c r="H68" s="229">
        <f>C$29/12</f>
        <v>1.225E-3</v>
      </c>
      <c r="I68" s="230">
        <f>(SUM('1.  LRAMVA Summary'!D$54:D$62)+SUM('1.  LRAMVA Summary'!D$63:D$64)*(MONTH($E68)-1)/12)*$H68</f>
        <v>-12.634289110406256</v>
      </c>
      <c r="J68" s="230">
        <f>(SUM('1.  LRAMVA Summary'!E$54:E$62)+SUM('1.  LRAMVA Summary'!E$63:E$64)*(MONTH($E68)-1)/12)*$H68</f>
        <v>55.359812265815371</v>
      </c>
      <c r="K68" s="230">
        <f>(SUM('1.  LRAMVA Summary'!F$54:F$62)+SUM('1.  LRAMVA Summary'!F$63:F$64)*(MONTH($E68)-1)/12)*$H68</f>
        <v>98.759723463086743</v>
      </c>
      <c r="L68" s="230">
        <f>(SUM('1.  LRAMVA Summary'!G$54:G$62)+SUM('1.  LRAMVA Summary'!G$63:G$64)*(MONTH($E68)-1)/12)*$H68</f>
        <v>48.225429355563364</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189.71067597405923</v>
      </c>
    </row>
    <row r="69" spans="2:23" s="9" customFormat="1">
      <c r="B69" s="213" t="s">
        <v>733</v>
      </c>
      <c r="C69" s="233"/>
      <c r="E69" s="214">
        <v>41913</v>
      </c>
      <c r="F69" s="214" t="s">
        <v>180</v>
      </c>
      <c r="G69" s="215" t="s">
        <v>69</v>
      </c>
      <c r="H69" s="232">
        <f>C$30/12</f>
        <v>1.225E-3</v>
      </c>
      <c r="I69" s="230">
        <f>(SUM('1.  LRAMVA Summary'!D$54:D$62)+SUM('1.  LRAMVA Summary'!D$63:D$64)*(MONTH($E69)-1)/12)*$H69</f>
        <v>-11.185630514389116</v>
      </c>
      <c r="J69" s="230">
        <f>(SUM('1.  LRAMVA Summary'!E$54:E$62)+SUM('1.  LRAMVA Summary'!E$63:E$64)*(MONTH($E69)-1)/12)*$H69</f>
        <v>58.418007408525746</v>
      </c>
      <c r="K69" s="230">
        <f>(SUM('1.  LRAMVA Summary'!F$54:F$62)+SUM('1.  LRAMVA Summary'!F$63:F$64)*(MONTH($E69)-1)/12)*$H69</f>
        <v>102.52397447046155</v>
      </c>
      <c r="L69" s="230">
        <f>(SUM('1.  LRAMVA Summary'!G$54:G$62)+SUM('1.  LRAMVA Summary'!G$63:G$64)*(MONTH($E69)-1)/12)*$H69</f>
        <v>50.035755323988901</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199.79210668858707</v>
      </c>
    </row>
    <row r="70" spans="2:23" s="9" customFormat="1">
      <c r="B70" s="235" t="s">
        <v>734</v>
      </c>
      <c r="C70" s="236"/>
      <c r="E70" s="214">
        <v>41944</v>
      </c>
      <c r="F70" s="214" t="s">
        <v>180</v>
      </c>
      <c r="G70" s="215" t="s">
        <v>69</v>
      </c>
      <c r="H70" s="229">
        <f>C$30/12</f>
        <v>1.225E-3</v>
      </c>
      <c r="I70" s="230">
        <f>(SUM('1.  LRAMVA Summary'!D$54:D$62)+SUM('1.  LRAMVA Summary'!D$63:D$64)*(MONTH($E70)-1)/12)*$H70</f>
        <v>-9.7369719183719763</v>
      </c>
      <c r="J70" s="230">
        <f>(SUM('1.  LRAMVA Summary'!E$54:E$62)+SUM('1.  LRAMVA Summary'!E$63:E$64)*(MONTH($E70)-1)/12)*$H70</f>
        <v>61.476202551236121</v>
      </c>
      <c r="K70" s="230">
        <f>(SUM('1.  LRAMVA Summary'!F$54:F$62)+SUM('1.  LRAMVA Summary'!F$63:F$64)*(MONTH($E70)-1)/12)*$H70</f>
        <v>106.28822547783638</v>
      </c>
      <c r="L70" s="230">
        <f>(SUM('1.  LRAMVA Summary'!G$54:G$62)+SUM('1.  LRAMVA Summary'!G$63:G$64)*(MONTH($E70)-1)/12)*$H70</f>
        <v>51.846081292414439</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209.87353740311494</v>
      </c>
    </row>
    <row r="71" spans="2:23" s="9" customFormat="1">
      <c r="B71" s="213" t="s">
        <v>735</v>
      </c>
      <c r="C71" s="233"/>
      <c r="E71" s="214">
        <v>41974</v>
      </c>
      <c r="F71" s="214" t="s">
        <v>180</v>
      </c>
      <c r="G71" s="215" t="s">
        <v>69</v>
      </c>
      <c r="H71" s="229">
        <f>C$30/12</f>
        <v>1.225E-3</v>
      </c>
      <c r="I71" s="230">
        <f>(SUM('1.  LRAMVA Summary'!D$54:D$62)+SUM('1.  LRAMVA Summary'!D$63:D$64)*(MONTH($E71)-1)/12)*$H71</f>
        <v>-8.2883133223548402</v>
      </c>
      <c r="J71" s="230">
        <f>(SUM('1.  LRAMVA Summary'!E$54:E$62)+SUM('1.  LRAMVA Summary'!E$63:E$64)*(MONTH($E71)-1)/12)*$H71</f>
        <v>64.534397693946488</v>
      </c>
      <c r="K71" s="230">
        <f>(SUM('1.  LRAMVA Summary'!F$54:F$62)+SUM('1.  LRAMVA Summary'!F$63:F$64)*(MONTH($E71)-1)/12)*$H71</f>
        <v>110.0524764852112</v>
      </c>
      <c r="L71" s="230">
        <f>(SUM('1.  LRAMVA Summary'!G$54:G$62)+SUM('1.  LRAMVA Summary'!G$63:G$64)*(MONTH($E71)-1)/12)*$H71</f>
        <v>53.656407260839984</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219.95496811764284</v>
      </c>
    </row>
    <row r="72" spans="2:23" s="9" customFormat="1" ht="15.75" thickBot="1">
      <c r="B72" s="213" t="s">
        <v>736</v>
      </c>
      <c r="C72" s="233"/>
      <c r="E72" s="216" t="s">
        <v>464</v>
      </c>
      <c r="F72" s="216"/>
      <c r="G72" s="217"/>
      <c r="H72" s="218"/>
      <c r="I72" s="219">
        <f>SUM(I59:I71)</f>
        <v>-798.55959350538615</v>
      </c>
      <c r="J72" s="219">
        <f t="shared" ref="J72:V72" si="16">SUM(J59:J71)</f>
        <v>907.76034129860091</v>
      </c>
      <c r="K72" s="219">
        <f t="shared" si="16"/>
        <v>2161.3088008442951</v>
      </c>
      <c r="L72" s="219">
        <f t="shared" si="16"/>
        <v>940.97130944662945</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3211.48085808414</v>
      </c>
    </row>
    <row r="73" spans="2:23" s="9" customFormat="1" ht="15.75" thickTop="1">
      <c r="B73" s="213" t="s">
        <v>737</v>
      </c>
      <c r="C73" s="233"/>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235" t="s">
        <v>738</v>
      </c>
      <c r="C74" s="236"/>
      <c r="E74" s="225" t="s">
        <v>428</v>
      </c>
      <c r="F74" s="225"/>
      <c r="G74" s="226"/>
      <c r="H74" s="227"/>
      <c r="I74" s="228">
        <f t="shared" ref="I74:O74" si="17">I72+I73</f>
        <v>-798.55959350538615</v>
      </c>
      <c r="J74" s="228">
        <f t="shared" si="17"/>
        <v>907.76034129860091</v>
      </c>
      <c r="K74" s="228">
        <f t="shared" si="17"/>
        <v>2161.3088008442951</v>
      </c>
      <c r="L74" s="228">
        <f t="shared" si="17"/>
        <v>940.97130944662945</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3211.48085808414</v>
      </c>
    </row>
    <row r="75" spans="2:23" s="9" customFormat="1">
      <c r="B75" s="66"/>
      <c r="E75" s="214">
        <v>42005</v>
      </c>
      <c r="F75" s="214" t="s">
        <v>181</v>
      </c>
      <c r="G75" s="215" t="s">
        <v>65</v>
      </c>
      <c r="H75" s="229">
        <f>C$31/12</f>
        <v>1.225E-3</v>
      </c>
      <c r="I75" s="230">
        <f>(SUM('1.  LRAMVA Summary'!D$54:D$65)+SUM('1.  LRAMVA Summary'!D$66:D$67)*(MONTH($E75)-1)/12)*$H75</f>
        <v>-6.8396547263377006</v>
      </c>
      <c r="J75" s="230">
        <f>(SUM('1.  LRAMVA Summary'!E$54:E$65)+SUM('1.  LRAMVA Summary'!E$66:E$67)*(MONTH($E75)-1)/12)*$H75</f>
        <v>67.592592836656863</v>
      </c>
      <c r="K75" s="230">
        <f>(SUM('1.  LRAMVA Summary'!F$54:F$65)+SUM('1.  LRAMVA Summary'!F$66:F$67)*(MONTH($E75)-1)/12)*$H75</f>
        <v>113.81672749258601</v>
      </c>
      <c r="L75" s="230">
        <f>(SUM('1.  LRAMVA Summary'!G$54:G$65)+SUM('1.  LRAMVA Summary'!G$66:G$67)*(MONTH($E75)-1)/12)*$H75</f>
        <v>55.466733229265522</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230.03639883217068</v>
      </c>
    </row>
    <row r="76" spans="2:23" s="238" customFormat="1">
      <c r="B76" s="237"/>
      <c r="E76" s="214">
        <v>42036</v>
      </c>
      <c r="F76" s="214" t="s">
        <v>181</v>
      </c>
      <c r="G76" s="215" t="s">
        <v>65</v>
      </c>
      <c r="H76" s="229">
        <f t="shared" ref="H76:H77" si="19">C$31/12</f>
        <v>1.225E-3</v>
      </c>
      <c r="I76" s="230">
        <f>(SUM('1.  LRAMVA Summary'!D$54:D$65)+SUM('1.  LRAMVA Summary'!D$66:D$67)*(MONTH($E76)-1)/12)*$H76</f>
        <v>-4.3050363779310414</v>
      </c>
      <c r="J76" s="230">
        <f>(SUM('1.  LRAMVA Summary'!E$54:E$65)+SUM('1.  LRAMVA Summary'!E$66:E$67)*(MONTH($E76)-1)/12)*$H76</f>
        <v>71.492867103430214</v>
      </c>
      <c r="K76" s="230">
        <f>(SUM('1.  LRAMVA Summary'!F$54:F$65)+SUM('1.  LRAMVA Summary'!F$66:F$67)*(MONTH($E76)-1)/12)*$H76</f>
        <v>118.82409046351562</v>
      </c>
      <c r="L76" s="230">
        <f>(SUM('1.  LRAMVA Summary'!G$54:G$65)+SUM('1.  LRAMVA Summary'!G$66:G$67)*(MONTH($E76)-1)/12)*$H76</f>
        <v>57.323189039435711</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243.3351102284505</v>
      </c>
    </row>
    <row r="77" spans="2:23" s="9" customFormat="1" ht="15.75">
      <c r="B77" s="183" t="s">
        <v>182</v>
      </c>
      <c r="E77" s="214">
        <v>42064</v>
      </c>
      <c r="F77" s="214" t="s">
        <v>181</v>
      </c>
      <c r="G77" s="215" t="s">
        <v>65</v>
      </c>
      <c r="H77" s="229">
        <f t="shared" si="19"/>
        <v>1.225E-3</v>
      </c>
      <c r="I77" s="230">
        <f>(SUM('1.  LRAMVA Summary'!D$54:D$65)+SUM('1.  LRAMVA Summary'!D$66:D$67)*(MONTH($E77)-1)/12)*$H77</f>
        <v>-1.7704180295243817</v>
      </c>
      <c r="J77" s="230">
        <f>(SUM('1.  LRAMVA Summary'!E$54:E$65)+SUM('1.  LRAMVA Summary'!E$66:E$67)*(MONTH($E77)-1)/12)*$H77</f>
        <v>75.39314137020358</v>
      </c>
      <c r="K77" s="230">
        <f>(SUM('1.  LRAMVA Summary'!F$54:F$65)+SUM('1.  LRAMVA Summary'!F$66:F$67)*(MONTH($E77)-1)/12)*$H77</f>
        <v>123.83145343444521</v>
      </c>
      <c r="L77" s="230">
        <f>(SUM('1.  LRAMVA Summary'!G$54:G$65)+SUM('1.  LRAMVA Summary'!G$66:G$67)*(MONTH($E77)-1)/12)*$H77</f>
        <v>59.179644849605907</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256.63382162473033</v>
      </c>
    </row>
    <row r="78" spans="2:23" s="9" customFormat="1">
      <c r="B78" s="66"/>
      <c r="E78" s="214">
        <v>42095</v>
      </c>
      <c r="F78" s="214" t="s">
        <v>181</v>
      </c>
      <c r="G78" s="215" t="s">
        <v>66</v>
      </c>
      <c r="H78" s="229">
        <f>C$32/12</f>
        <v>9.1666666666666665E-4</v>
      </c>
      <c r="I78" s="230">
        <f>(SUM('1.  LRAMVA Summary'!D$54:D$65)+SUM('1.  LRAMVA Summary'!D$66:D$67)*(MONTH($E78)-1)/12)*$H78</f>
        <v>0.57185057875544465</v>
      </c>
      <c r="J78" s="230">
        <f>(SUM('1.  LRAMVA Summary'!E$54:E$65)+SUM('1.  LRAMVA Summary'!E$66:E$67)*(MONTH($E78)-1)/12)*$H78</f>
        <v>59.335208980050773</v>
      </c>
      <c r="K78" s="230">
        <f>(SUM('1.  LRAMVA Summary'!F$54:F$65)+SUM('1.  LRAMVA Summary'!F$66:F$67)*(MONTH($E78)-1)/12)*$H78</f>
        <v>96.409998670688651</v>
      </c>
      <c r="L78" s="230">
        <f>(SUM('1.  LRAMVA Summary'!G$54:G$65)+SUM('1.  LRAMVA Summary'!G$66:G$67)*(MONTH($E78)-1)/12)*$H78</f>
        <v>45.673272602553538</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201.99033083204841</v>
      </c>
    </row>
    <row r="79" spans="2:23" s="9" customFormat="1">
      <c r="B79" s="66"/>
      <c r="E79" s="214">
        <v>42125</v>
      </c>
      <c r="F79" s="214" t="s">
        <v>181</v>
      </c>
      <c r="G79" s="215" t="s">
        <v>66</v>
      </c>
      <c r="H79" s="229">
        <f t="shared" ref="H79:H80" si="21">C$32/12</f>
        <v>9.1666666666666665E-4</v>
      </c>
      <c r="I79" s="230">
        <f>(SUM('1.  LRAMVA Summary'!D$54:D$65)+SUM('1.  LRAMVA Summary'!D$66:D$67)*(MONTH($E79)-1)/12)*$H79</f>
        <v>2.4685037646379802</v>
      </c>
      <c r="J79" s="230">
        <f>(SUM('1.  LRAMVA Summary'!E$54:E$65)+SUM('1.  LRAMVA Summary'!E$66:E$67)*(MONTH($E79)-1)/12)*$H79</f>
        <v>62.25378156062947</v>
      </c>
      <c r="K79" s="230">
        <f>(SUM('1.  LRAMVA Summary'!F$54:F$65)+SUM('1.  LRAMVA Summary'!F$66:F$67)*(MONTH($E79)-1)/12)*$H79</f>
        <v>100.1570049754659</v>
      </c>
      <c r="L79" s="230">
        <f>(SUM('1.  LRAMVA Summary'!G$54:G$65)+SUM('1.  LRAMVA Summary'!G$66:G$67)*(MONTH($E79)-1)/12)*$H79</f>
        <v>47.062457222408781</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211.94174752314211</v>
      </c>
    </row>
    <row r="80" spans="2:23" s="9" customFormat="1">
      <c r="B80" s="66"/>
      <c r="E80" s="214">
        <v>42156</v>
      </c>
      <c r="F80" s="214" t="s">
        <v>181</v>
      </c>
      <c r="G80" s="215" t="s">
        <v>66</v>
      </c>
      <c r="H80" s="229">
        <f t="shared" si="21"/>
        <v>9.1666666666666665E-4</v>
      </c>
      <c r="I80" s="230">
        <f>(SUM('1.  LRAMVA Summary'!D$54:D$65)+SUM('1.  LRAMVA Summary'!D$66:D$67)*(MONTH($E80)-1)/12)*$H80</f>
        <v>4.3651569505205146</v>
      </c>
      <c r="J80" s="230">
        <f>(SUM('1.  LRAMVA Summary'!E$54:E$65)+SUM('1.  LRAMVA Summary'!E$66:E$67)*(MONTH($E80)-1)/12)*$H80</f>
        <v>65.172354141208174</v>
      </c>
      <c r="K80" s="230">
        <f>(SUM('1.  LRAMVA Summary'!F$54:F$65)+SUM('1.  LRAMVA Summary'!F$66:F$67)*(MONTH($E80)-1)/12)*$H80</f>
        <v>103.90401128024315</v>
      </c>
      <c r="L80" s="230">
        <f>(SUM('1.  LRAMVA Summary'!G$54:G$65)+SUM('1.  LRAMVA Summary'!G$66:G$67)*(MONTH($E80)-1)/12)*$H80</f>
        <v>48.451641842264024</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221.89316421423587</v>
      </c>
    </row>
    <row r="81" spans="2:23" s="9" customFormat="1">
      <c r="B81" s="66"/>
      <c r="E81" s="214">
        <v>42186</v>
      </c>
      <c r="F81" s="214" t="s">
        <v>181</v>
      </c>
      <c r="G81" s="215" t="s">
        <v>68</v>
      </c>
      <c r="H81" s="229">
        <f>C$33/12</f>
        <v>9.1666666666666665E-4</v>
      </c>
      <c r="I81" s="230">
        <f>(SUM('1.  LRAMVA Summary'!D$54:D$65)+SUM('1.  LRAMVA Summary'!D$66:D$67)*(MONTH($E81)-1)/12)*$H81</f>
        <v>6.2618101364030458</v>
      </c>
      <c r="J81" s="230">
        <f>(SUM('1.  LRAMVA Summary'!E$54:E$65)+SUM('1.  LRAMVA Summary'!E$66:E$67)*(MONTH($E81)-1)/12)*$H81</f>
        <v>68.090926721786886</v>
      </c>
      <c r="K81" s="230">
        <f>(SUM('1.  LRAMVA Summary'!F$54:F$65)+SUM('1.  LRAMVA Summary'!F$66:F$67)*(MONTH($E81)-1)/12)*$H81</f>
        <v>107.65101758502041</v>
      </c>
      <c r="L81" s="230">
        <f>(SUM('1.  LRAMVA Summary'!G$54:G$65)+SUM('1.  LRAMVA Summary'!G$66:G$67)*(MONTH($E81)-1)/12)*$H81</f>
        <v>49.840826462119267</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231.84458090532962</v>
      </c>
    </row>
    <row r="82" spans="2:23" s="9" customFormat="1">
      <c r="B82" s="66"/>
      <c r="E82" s="214">
        <v>42217</v>
      </c>
      <c r="F82" s="214" t="s">
        <v>181</v>
      </c>
      <c r="G82" s="215" t="s">
        <v>68</v>
      </c>
      <c r="H82" s="229">
        <f t="shared" ref="H82:H83" si="22">C$33/12</f>
        <v>9.1666666666666665E-4</v>
      </c>
      <c r="I82" s="230">
        <f>(SUM('1.  LRAMVA Summary'!D$54:D$65)+SUM('1.  LRAMVA Summary'!D$66:D$67)*(MONTH($E82)-1)/12)*$H82</f>
        <v>8.1584633222855807</v>
      </c>
      <c r="J82" s="230">
        <f>(SUM('1.  LRAMVA Summary'!E$54:E$65)+SUM('1.  LRAMVA Summary'!E$66:E$67)*(MONTH($E82)-1)/12)*$H82</f>
        <v>71.009499302365597</v>
      </c>
      <c r="K82" s="230">
        <f>(SUM('1.  LRAMVA Summary'!F$54:F$65)+SUM('1.  LRAMVA Summary'!F$66:F$67)*(MONTH($E82)-1)/12)*$H82</f>
        <v>111.39802388979766</v>
      </c>
      <c r="L82" s="230">
        <f>(SUM('1.  LRAMVA Summary'!G$54:G$65)+SUM('1.  LRAMVA Summary'!G$66:G$67)*(MONTH($E82)-1)/12)*$H82</f>
        <v>51.23001108197451</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241.79599759642335</v>
      </c>
    </row>
    <row r="83" spans="2:23" s="9" customFormat="1">
      <c r="B83" s="66"/>
      <c r="E83" s="214">
        <v>42248</v>
      </c>
      <c r="F83" s="214" t="s">
        <v>181</v>
      </c>
      <c r="G83" s="215" t="s">
        <v>68</v>
      </c>
      <c r="H83" s="229">
        <f t="shared" si="22"/>
        <v>9.1666666666666665E-4</v>
      </c>
      <c r="I83" s="230">
        <f>(SUM('1.  LRAMVA Summary'!D$54:D$65)+SUM('1.  LRAMVA Summary'!D$66:D$67)*(MONTH($E83)-1)/12)*$H83</f>
        <v>10.055116508168117</v>
      </c>
      <c r="J83" s="230">
        <f>(SUM('1.  LRAMVA Summary'!E$54:E$65)+SUM('1.  LRAMVA Summary'!E$66:E$67)*(MONTH($E83)-1)/12)*$H83</f>
        <v>73.928071882944295</v>
      </c>
      <c r="K83" s="230">
        <f>(SUM('1.  LRAMVA Summary'!F$54:F$65)+SUM('1.  LRAMVA Summary'!F$66:F$67)*(MONTH($E83)-1)/12)*$H83</f>
        <v>115.14503019457491</v>
      </c>
      <c r="L83" s="230">
        <f>(SUM('1.  LRAMVA Summary'!G$54:G$65)+SUM('1.  LRAMVA Summary'!G$66:G$67)*(MONTH($E83)-1)/12)*$H83</f>
        <v>52.619195701829753</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251.74741428751707</v>
      </c>
    </row>
    <row r="84" spans="2:23" s="9" customFormat="1">
      <c r="B84" s="66"/>
      <c r="E84" s="214">
        <v>42278</v>
      </c>
      <c r="F84" s="214" t="s">
        <v>181</v>
      </c>
      <c r="G84" s="215" t="s">
        <v>69</v>
      </c>
      <c r="H84" s="229">
        <f>C$34/12</f>
        <v>9.1666666666666665E-4</v>
      </c>
      <c r="I84" s="230">
        <f>(SUM('1.  LRAMVA Summary'!D$54:D$65)+SUM('1.  LRAMVA Summary'!D$66:D$67)*(MONTH($E84)-1)/12)*$H84</f>
        <v>11.951769694050652</v>
      </c>
      <c r="J84" s="230">
        <f>(SUM('1.  LRAMVA Summary'!E$54:E$65)+SUM('1.  LRAMVA Summary'!E$66:E$67)*(MONTH($E84)-1)/12)*$H84</f>
        <v>76.846644463522992</v>
      </c>
      <c r="K84" s="230">
        <f>(SUM('1.  LRAMVA Summary'!F$54:F$65)+SUM('1.  LRAMVA Summary'!F$66:F$67)*(MONTH($E84)-1)/12)*$H84</f>
        <v>118.89203649935216</v>
      </c>
      <c r="L84" s="230">
        <f>(SUM('1.  LRAMVA Summary'!G$54:G$65)+SUM('1.  LRAMVA Summary'!G$66:G$67)*(MONTH($E84)-1)/12)*$H84</f>
        <v>54.008380321684996</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261.69883097861077</v>
      </c>
    </row>
    <row r="85" spans="2:23" s="9" customFormat="1">
      <c r="B85" s="66"/>
      <c r="E85" s="214">
        <v>42309</v>
      </c>
      <c r="F85" s="214" t="s">
        <v>181</v>
      </c>
      <c r="G85" s="215" t="s">
        <v>69</v>
      </c>
      <c r="H85" s="229">
        <f t="shared" ref="H85:H86" si="23">C$34/12</f>
        <v>9.1666666666666665E-4</v>
      </c>
      <c r="I85" s="230">
        <f>(SUM('1.  LRAMVA Summary'!D$54:D$65)+SUM('1.  LRAMVA Summary'!D$66:D$67)*(MONTH($E85)-1)/12)*$H85</f>
        <v>13.848422879933187</v>
      </c>
      <c r="J85" s="230">
        <f>(SUM('1.  LRAMVA Summary'!E$54:E$65)+SUM('1.  LRAMVA Summary'!E$66:E$67)*(MONTH($E85)-1)/12)*$H85</f>
        <v>79.765217044101703</v>
      </c>
      <c r="K85" s="230">
        <f>(SUM('1.  LRAMVA Summary'!F$54:F$65)+SUM('1.  LRAMVA Summary'!F$66:F$67)*(MONTH($E85)-1)/12)*$H85</f>
        <v>122.63904280412942</v>
      </c>
      <c r="L85" s="230">
        <f>(SUM('1.  LRAMVA Summary'!G$54:G$65)+SUM('1.  LRAMVA Summary'!G$66:G$67)*(MONTH($E85)-1)/12)*$H85</f>
        <v>55.397564941540239</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271.65024766970453</v>
      </c>
    </row>
    <row r="86" spans="2:23" s="9" customFormat="1">
      <c r="B86" s="66"/>
      <c r="E86" s="214">
        <v>42339</v>
      </c>
      <c r="F86" s="214" t="s">
        <v>181</v>
      </c>
      <c r="G86" s="215" t="s">
        <v>69</v>
      </c>
      <c r="H86" s="229">
        <f t="shared" si="23"/>
        <v>9.1666666666666665E-4</v>
      </c>
      <c r="I86" s="230">
        <f>(SUM('1.  LRAMVA Summary'!D$54:D$65)+SUM('1.  LRAMVA Summary'!D$66:D$67)*(MONTH($E86)-1)/12)*$H86</f>
        <v>15.745076065815718</v>
      </c>
      <c r="J86" s="230">
        <f>(SUM('1.  LRAMVA Summary'!E$54:E$65)+SUM('1.  LRAMVA Summary'!E$66:E$67)*(MONTH($E86)-1)/12)*$H86</f>
        <v>82.683789624680415</v>
      </c>
      <c r="K86" s="230">
        <f>(SUM('1.  LRAMVA Summary'!F$54:F$65)+SUM('1.  LRAMVA Summary'!F$66:F$67)*(MONTH($E86)-1)/12)*$H86</f>
        <v>126.38604910890668</v>
      </c>
      <c r="L86" s="230">
        <f>(SUM('1.  LRAMVA Summary'!G$54:G$65)+SUM('1.  LRAMVA Summary'!G$66:G$67)*(MONTH($E86)-1)/12)*$H86</f>
        <v>56.786749561395489</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281.60166436079828</v>
      </c>
    </row>
    <row r="87" spans="2:23" s="9" customFormat="1" ht="15.75" thickBot="1">
      <c r="B87" s="66"/>
      <c r="E87" s="216" t="s">
        <v>465</v>
      </c>
      <c r="F87" s="216"/>
      <c r="G87" s="217"/>
      <c r="H87" s="218"/>
      <c r="I87" s="219">
        <f>SUM(I74:I86)</f>
        <v>-738.0485327386092</v>
      </c>
      <c r="J87" s="219">
        <f>SUM(J74:J86)</f>
        <v>1761.3244363301822</v>
      </c>
      <c r="K87" s="219">
        <f t="shared" ref="K87:O87" si="24">SUM(K74:K86)</f>
        <v>3520.3632872430207</v>
      </c>
      <c r="L87" s="219">
        <f t="shared" si="24"/>
        <v>1574.0109763027074</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6117.6501671373017</v>
      </c>
    </row>
    <row r="88" spans="2:23" s="9" customFormat="1" ht="15.75" thickTop="1">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-738.0485327386092</v>
      </c>
      <c r="J89" s="228">
        <f t="shared" ref="J89" si="26">J87+J88</f>
        <v>1761.3244363301822</v>
      </c>
      <c r="K89" s="228">
        <f t="shared" ref="K89" si="27">K87+K88</f>
        <v>3520.3632872430207</v>
      </c>
      <c r="L89" s="228">
        <f t="shared" ref="L89" si="28">L87+L88</f>
        <v>1574.0109763027074</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6117.6501671373017</v>
      </c>
    </row>
    <row r="90" spans="2:23" s="9" customFormat="1">
      <c r="B90" s="66"/>
      <c r="E90" s="214">
        <v>42370</v>
      </c>
      <c r="F90" s="214" t="s">
        <v>183</v>
      </c>
      <c r="G90" s="215" t="s">
        <v>65</v>
      </c>
      <c r="H90" s="229">
        <f>$C$35/12</f>
        <v>9.1666666666666665E-4</v>
      </c>
      <c r="I90" s="230">
        <f>(SUM('1.  LRAMVA Summary'!D$54:D$68)+SUM('1.  LRAMVA Summary'!D$69:D$70)*(MONTH($E90)-1)/12)*$H90</f>
        <v>17.641729251698251</v>
      </c>
      <c r="J90" s="230">
        <f>(SUM('1.  LRAMVA Summary'!E$54:E$68)+SUM('1.  LRAMVA Summary'!E$69:E$70)*(MONTH($E90)-1)/12)*$H90</f>
        <v>85.602362205259112</v>
      </c>
      <c r="K90" s="230">
        <f>(SUM('1.  LRAMVA Summary'!F$54:F$68)+SUM('1.  LRAMVA Summary'!F$69:F$70)*(MONTH($E90)-1)/12)*$H90</f>
        <v>130.13305541368393</v>
      </c>
      <c r="L90" s="230">
        <f>(SUM('1.  LRAMVA Summary'!G$54:G$68)+SUM('1.  LRAMVA Summary'!G$69:G$70)*(MONTH($E90)-1)/12)*$H90</f>
        <v>58.175934181250732</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291.55308105189204</v>
      </c>
    </row>
    <row r="91" spans="2:23" s="9" customFormat="1">
      <c r="B91" s="66"/>
      <c r="E91" s="214">
        <v>42401</v>
      </c>
      <c r="F91" s="214" t="s">
        <v>183</v>
      </c>
      <c r="G91" s="215" t="s">
        <v>65</v>
      </c>
      <c r="H91" s="229">
        <f t="shared" ref="H91:H92" si="34">$C$35/12</f>
        <v>9.1666666666666665E-4</v>
      </c>
      <c r="I91" s="230">
        <f>(SUM('1.  LRAMVA Summary'!D$54:D$68)+SUM('1.  LRAMVA Summary'!D$69:D$70)*(MONTH($E91)-1)/12)*$H91</f>
        <v>18.979339561875125</v>
      </c>
      <c r="J91" s="230">
        <f>(SUM('1.  LRAMVA Summary'!E$54:E$68)+SUM('1.  LRAMVA Summary'!E$69:E$70)*(MONTH($E91)-1)/12)*$H91</f>
        <v>88.392564907206221</v>
      </c>
      <c r="K91" s="230">
        <f>(SUM('1.  LRAMVA Summary'!F$54:F$68)+SUM('1.  LRAMVA Summary'!F$69:F$70)*(MONTH($E91)-1)/12)*$H91</f>
        <v>133.82966031160839</v>
      </c>
      <c r="L91" s="230">
        <f>(SUM('1.  LRAMVA Summary'!G$54:G$68)+SUM('1.  LRAMVA Summary'!G$69:G$70)*(MONTH($E91)-1)/12)*$H91</f>
        <v>59.558542104756008</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300.76010688544574</v>
      </c>
    </row>
    <row r="92" spans="2:23" s="9" customFormat="1" ht="14.25" customHeight="1">
      <c r="B92" s="66"/>
      <c r="E92" s="214">
        <v>42430</v>
      </c>
      <c r="F92" s="214" t="s">
        <v>183</v>
      </c>
      <c r="G92" s="215" t="s">
        <v>65</v>
      </c>
      <c r="H92" s="229">
        <f t="shared" si="34"/>
        <v>9.1666666666666665E-4</v>
      </c>
      <c r="I92" s="230">
        <f>(SUM('1.  LRAMVA Summary'!D$54:D$68)+SUM('1.  LRAMVA Summary'!D$69:D$70)*(MONTH($E92)-1)/12)*$H92</f>
        <v>20.316949872051993</v>
      </c>
      <c r="J92" s="230">
        <f>(SUM('1.  LRAMVA Summary'!E$54:E$68)+SUM('1.  LRAMVA Summary'!E$69:E$70)*(MONTH($E92)-1)/12)*$H92</f>
        <v>91.182767609153331</v>
      </c>
      <c r="K92" s="230">
        <f>(SUM('1.  LRAMVA Summary'!F$54:F$68)+SUM('1.  LRAMVA Summary'!F$69:F$70)*(MONTH($E92)-1)/12)*$H92</f>
        <v>137.52626520953282</v>
      </c>
      <c r="L92" s="230">
        <f>(SUM('1.  LRAMVA Summary'!G$54:G$68)+SUM('1.  LRAMVA Summary'!G$69:G$70)*(MONTH($E92)-1)/12)*$H92</f>
        <v>60.941150028261283</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309.96713271899944</v>
      </c>
    </row>
    <row r="93" spans="2:23" s="8" customFormat="1">
      <c r="B93" s="239"/>
      <c r="D93" s="9"/>
      <c r="E93" s="214">
        <v>42461</v>
      </c>
      <c r="F93" s="214" t="s">
        <v>183</v>
      </c>
      <c r="G93" s="215" t="s">
        <v>66</v>
      </c>
      <c r="H93" s="229">
        <f>$C$36/12</f>
        <v>9.1666666666666665E-4</v>
      </c>
      <c r="I93" s="230">
        <f>(SUM('1.  LRAMVA Summary'!D$54:D$68)+SUM('1.  LRAMVA Summary'!D$69:D$70)*(MONTH($E93)-1)/12)*$H93</f>
        <v>21.654560182228867</v>
      </c>
      <c r="J93" s="230">
        <f>(SUM('1.  LRAMVA Summary'!E$54:E$68)+SUM('1.  LRAMVA Summary'!E$69:E$70)*(MONTH($E93)-1)/12)*$H93</f>
        <v>93.972970311100426</v>
      </c>
      <c r="K93" s="230">
        <f>(SUM('1.  LRAMVA Summary'!F$54:F$68)+SUM('1.  LRAMVA Summary'!F$69:F$70)*(MONTH($E93)-1)/12)*$H93</f>
        <v>141.22287010745725</v>
      </c>
      <c r="L93" s="230">
        <f>(SUM('1.  LRAMVA Summary'!G$54:G$68)+SUM('1.  LRAMVA Summary'!G$69:G$70)*(MONTH($E93)-1)/12)*$H93</f>
        <v>62.323757951766559</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319.17415855255308</v>
      </c>
    </row>
    <row r="94" spans="2:23" s="9" customFormat="1">
      <c r="B94" s="66"/>
      <c r="E94" s="214">
        <v>42491</v>
      </c>
      <c r="F94" s="214" t="s">
        <v>183</v>
      </c>
      <c r="G94" s="215" t="s">
        <v>66</v>
      </c>
      <c r="H94" s="229">
        <f t="shared" ref="H94:H95" si="36">$C$36/12</f>
        <v>9.1666666666666665E-4</v>
      </c>
      <c r="I94" s="230">
        <f>(SUM('1.  LRAMVA Summary'!D$54:D$68)+SUM('1.  LRAMVA Summary'!D$69:D$70)*(MONTH($E94)-1)/12)*$H94</f>
        <v>22.992170492405737</v>
      </c>
      <c r="J94" s="230">
        <f>(SUM('1.  LRAMVA Summary'!E$54:E$68)+SUM('1.  LRAMVA Summary'!E$69:E$70)*(MONTH($E94)-1)/12)*$H94</f>
        <v>96.763173013047535</v>
      </c>
      <c r="K94" s="230">
        <f>(SUM('1.  LRAMVA Summary'!F$54:F$68)+SUM('1.  LRAMVA Summary'!F$69:F$70)*(MONTH($E94)-1)/12)*$H94</f>
        <v>144.91947500538171</v>
      </c>
      <c r="L94" s="230">
        <f>(SUM('1.  LRAMVA Summary'!G$54:G$68)+SUM('1.  LRAMVA Summary'!G$69:G$70)*(MONTH($E94)-1)/12)*$H94</f>
        <v>63.706365875271835</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328.38118438610684</v>
      </c>
    </row>
    <row r="95" spans="2:23" s="238" customFormat="1">
      <c r="B95" s="237"/>
      <c r="D95" s="9"/>
      <c r="E95" s="214">
        <v>42522</v>
      </c>
      <c r="F95" s="214" t="s">
        <v>183</v>
      </c>
      <c r="G95" s="215" t="s">
        <v>66</v>
      </c>
      <c r="H95" s="229">
        <f t="shared" si="36"/>
        <v>9.1666666666666665E-4</v>
      </c>
      <c r="I95" s="230">
        <f>(SUM('1.  LRAMVA Summary'!D$54:D$68)+SUM('1.  LRAMVA Summary'!D$69:D$70)*(MONTH($E95)-1)/12)*$H95</f>
        <v>24.329780802582608</v>
      </c>
      <c r="J95" s="230">
        <f>(SUM('1.  LRAMVA Summary'!E$54:E$68)+SUM('1.  LRAMVA Summary'!E$69:E$70)*(MONTH($E95)-1)/12)*$H95</f>
        <v>99.553375714994644</v>
      </c>
      <c r="K95" s="230">
        <f>(SUM('1.  LRAMVA Summary'!F$54:F$68)+SUM('1.  LRAMVA Summary'!F$69:F$70)*(MONTH($E95)-1)/12)*$H95</f>
        <v>148.61607990330614</v>
      </c>
      <c r="L95" s="230">
        <f>(SUM('1.  LRAMVA Summary'!G$54:G$68)+SUM('1.  LRAMVA Summary'!G$69:G$70)*(MONTH($E95)-1)/12)*$H95</f>
        <v>65.088973798777104</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337.58821021966048</v>
      </c>
    </row>
    <row r="96" spans="2:23" s="9" customFormat="1">
      <c r="B96" s="66"/>
      <c r="E96" s="214">
        <v>42552</v>
      </c>
      <c r="F96" s="214" t="s">
        <v>183</v>
      </c>
      <c r="G96" s="215" t="s">
        <v>68</v>
      </c>
      <c r="H96" s="229">
        <f>$C$37/12</f>
        <v>9.1666666666666665E-4</v>
      </c>
      <c r="I96" s="230">
        <f>(SUM('1.  LRAMVA Summary'!D$54:D$68)+SUM('1.  LRAMVA Summary'!D$69:D$70)*(MONTH($E96)-1)/12)*$H96</f>
        <v>25.667391112759478</v>
      </c>
      <c r="J96" s="230">
        <f>(SUM('1.  LRAMVA Summary'!E$54:E$68)+SUM('1.  LRAMVA Summary'!E$69:E$70)*(MONTH($E96)-1)/12)*$H96</f>
        <v>102.34357841694175</v>
      </c>
      <c r="K96" s="230">
        <f>(SUM('1.  LRAMVA Summary'!F$54:F$68)+SUM('1.  LRAMVA Summary'!F$69:F$70)*(MONTH($E96)-1)/12)*$H96</f>
        <v>152.3126848012306</v>
      </c>
      <c r="L96" s="230">
        <f>(SUM('1.  LRAMVA Summary'!G$54:G$68)+SUM('1.  LRAMVA Summary'!G$69:G$70)*(MONTH($E96)-1)/12)*$H96</f>
        <v>66.47158172228238</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346.79523605321424</v>
      </c>
    </row>
    <row r="97" spans="2:23" s="9" customFormat="1">
      <c r="B97" s="66"/>
      <c r="E97" s="214">
        <v>42583</v>
      </c>
      <c r="F97" s="214" t="s">
        <v>183</v>
      </c>
      <c r="G97" s="215" t="s">
        <v>68</v>
      </c>
      <c r="H97" s="229">
        <f t="shared" ref="H97:H98" si="37">$C$37/12</f>
        <v>9.1666666666666665E-4</v>
      </c>
      <c r="I97" s="230">
        <f>(SUM('1.  LRAMVA Summary'!D$54:D$68)+SUM('1.  LRAMVA Summary'!D$69:D$70)*(MONTH($E97)-1)/12)*$H97</f>
        <v>27.005001422936346</v>
      </c>
      <c r="J97" s="230">
        <f>(SUM('1.  LRAMVA Summary'!E$54:E$68)+SUM('1.  LRAMVA Summary'!E$69:E$70)*(MONTH($E97)-1)/12)*$H97</f>
        <v>105.13378111888886</v>
      </c>
      <c r="K97" s="230">
        <f>(SUM('1.  LRAMVA Summary'!F$54:F$68)+SUM('1.  LRAMVA Summary'!F$69:F$70)*(MONTH($E97)-1)/12)*$H97</f>
        <v>156.00928969915503</v>
      </c>
      <c r="L97" s="230">
        <f>(SUM('1.  LRAMVA Summary'!G$54:G$68)+SUM('1.  LRAMVA Summary'!G$69:G$70)*(MONTH($E97)-1)/12)*$H97</f>
        <v>67.854189645787656</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356.00226188676788</v>
      </c>
    </row>
    <row r="98" spans="2:23" s="9" customFormat="1">
      <c r="B98" s="66"/>
      <c r="E98" s="214">
        <v>42614</v>
      </c>
      <c r="F98" s="214" t="s">
        <v>183</v>
      </c>
      <c r="G98" s="215" t="s">
        <v>68</v>
      </c>
      <c r="H98" s="229">
        <f t="shared" si="37"/>
        <v>9.1666666666666665E-4</v>
      </c>
      <c r="I98" s="230">
        <f>(SUM('1.  LRAMVA Summary'!D$54:D$68)+SUM('1.  LRAMVA Summary'!D$69:D$70)*(MONTH($E98)-1)/12)*$H98</f>
        <v>28.342611733113223</v>
      </c>
      <c r="J98" s="230">
        <f>(SUM('1.  LRAMVA Summary'!E$54:E$68)+SUM('1.  LRAMVA Summary'!E$69:E$70)*(MONTH($E98)-1)/12)*$H98</f>
        <v>107.92398382083597</v>
      </c>
      <c r="K98" s="230">
        <f>(SUM('1.  LRAMVA Summary'!F$54:F$68)+SUM('1.  LRAMVA Summary'!F$69:F$70)*(MONTH($E98)-1)/12)*$H98</f>
        <v>159.70589459707949</v>
      </c>
      <c r="L98" s="230">
        <f>(SUM('1.  LRAMVA Summary'!G$54:G$68)+SUM('1.  LRAMVA Summary'!G$69:G$70)*(MONTH($E98)-1)/12)*$H98</f>
        <v>69.236797569292932</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365.20928772032164</v>
      </c>
    </row>
    <row r="99" spans="2:23" s="9" customFormat="1">
      <c r="B99" s="66"/>
      <c r="E99" s="214">
        <v>42644</v>
      </c>
      <c r="F99" s="214" t="s">
        <v>183</v>
      </c>
      <c r="G99" s="215" t="s">
        <v>69</v>
      </c>
      <c r="H99" s="210">
        <f>$C$38/12</f>
        <v>9.1666666666666665E-4</v>
      </c>
      <c r="I99" s="230">
        <f>(SUM('1.  LRAMVA Summary'!D$54:D$68)+SUM('1.  LRAMVA Summary'!D$69:D$70)*(MONTH($E99)-1)/12)*$H99</f>
        <v>29.68022204329009</v>
      </c>
      <c r="J99" s="230">
        <f>(SUM('1.  LRAMVA Summary'!E$54:E$68)+SUM('1.  LRAMVA Summary'!E$69:E$70)*(MONTH($E99)-1)/12)*$H99</f>
        <v>110.71418652278307</v>
      </c>
      <c r="K99" s="230">
        <f>(SUM('1.  LRAMVA Summary'!F$54:F$68)+SUM('1.  LRAMVA Summary'!F$69:F$70)*(MONTH($E99)-1)/12)*$H99</f>
        <v>163.40249949500392</v>
      </c>
      <c r="L99" s="230">
        <f>(SUM('1.  LRAMVA Summary'!G$54:G$68)+SUM('1.  LRAMVA Summary'!G$69:G$70)*(MONTH($E99)-1)/12)*$H99</f>
        <v>70.619405492798208</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374.41631355387528</v>
      </c>
    </row>
    <row r="100" spans="2:23" s="9" customFormat="1">
      <c r="B100" s="66"/>
      <c r="E100" s="214">
        <v>42675</v>
      </c>
      <c r="F100" s="214" t="s">
        <v>183</v>
      </c>
      <c r="G100" s="215" t="s">
        <v>69</v>
      </c>
      <c r="H100" s="210">
        <f t="shared" ref="H100:H101" si="38">$C$38/12</f>
        <v>9.1666666666666665E-4</v>
      </c>
      <c r="I100" s="230">
        <f>(SUM('1.  LRAMVA Summary'!D$54:D$68)+SUM('1.  LRAMVA Summary'!D$69:D$70)*(MONTH($E100)-1)/12)*$H100</f>
        <v>31.017832353466961</v>
      </c>
      <c r="J100" s="230">
        <f>(SUM('1.  LRAMVA Summary'!E$54:E$68)+SUM('1.  LRAMVA Summary'!E$69:E$70)*(MONTH($E100)-1)/12)*$H100</f>
        <v>113.50438922473018</v>
      </c>
      <c r="K100" s="230">
        <f>(SUM('1.  LRAMVA Summary'!F$54:F$68)+SUM('1.  LRAMVA Summary'!F$69:F$70)*(MONTH($E100)-1)/12)*$H100</f>
        <v>167.09910439292838</v>
      </c>
      <c r="L100" s="230">
        <f>(SUM('1.  LRAMVA Summary'!G$54:G$68)+SUM('1.  LRAMVA Summary'!G$69:G$70)*(MONTH($E100)-1)/12)*$H100</f>
        <v>72.002013416303484</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383.62333938742904</v>
      </c>
    </row>
    <row r="101" spans="2:23" s="9" customFormat="1">
      <c r="B101" s="66"/>
      <c r="E101" s="214">
        <v>42705</v>
      </c>
      <c r="F101" s="214" t="s">
        <v>183</v>
      </c>
      <c r="G101" s="215" t="s">
        <v>69</v>
      </c>
      <c r="H101" s="210">
        <f t="shared" si="38"/>
        <v>9.1666666666666665E-4</v>
      </c>
      <c r="I101" s="230">
        <f>(SUM('1.  LRAMVA Summary'!D$54:D$68)+SUM('1.  LRAMVA Summary'!D$69:D$70)*(MONTH($E101)-1)/12)*$H101</f>
        <v>32.355442663643835</v>
      </c>
      <c r="J101" s="230">
        <f>(SUM('1.  LRAMVA Summary'!E$54:E$68)+SUM('1.  LRAMVA Summary'!E$69:E$70)*(MONTH($E101)-1)/12)*$H101</f>
        <v>116.2945919266773</v>
      </c>
      <c r="K101" s="230">
        <f>(SUM('1.  LRAMVA Summary'!F$54:F$68)+SUM('1.  LRAMVA Summary'!F$69:F$70)*(MONTH($E101)-1)/12)*$H101</f>
        <v>170.79570929085281</v>
      </c>
      <c r="L101" s="230">
        <f>(SUM('1.  LRAMVA Summary'!G$54:G$68)+SUM('1.  LRAMVA Summary'!G$69:G$70)*(MONTH($E101)-1)/12)*$H101</f>
        <v>73.38462133980876</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392.83036522098269</v>
      </c>
    </row>
    <row r="102" spans="2:23" s="9" customFormat="1" ht="15.75" thickBot="1">
      <c r="B102" s="66"/>
      <c r="E102" s="216" t="s">
        <v>466</v>
      </c>
      <c r="F102" s="216"/>
      <c r="G102" s="217"/>
      <c r="H102" s="218"/>
      <c r="I102" s="219">
        <f>SUM(I89:I101)</f>
        <v>-438.06550124655666</v>
      </c>
      <c r="J102" s="219">
        <f>SUM(J89:J101)</f>
        <v>2972.7061611218001</v>
      </c>
      <c r="K102" s="219">
        <f t="shared" ref="K102:O102" si="39">SUM(K89:K101)</f>
        <v>5325.9358754702407</v>
      </c>
      <c r="L102" s="219">
        <f t="shared" si="39"/>
        <v>2363.3743094290639</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10223.95084477455</v>
      </c>
    </row>
    <row r="103" spans="2:23" s="9" customFormat="1" ht="15.7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-438.06550124655666</v>
      </c>
      <c r="J104" s="228">
        <f t="shared" ref="J104" si="41">J102+J103</f>
        <v>2972.7061611218001</v>
      </c>
      <c r="K104" s="228">
        <f t="shared" ref="K104" si="42">K102+K103</f>
        <v>5325.9358754702407</v>
      </c>
      <c r="L104" s="228">
        <f t="shared" ref="L104" si="43">L102+L103</f>
        <v>2363.3743094290639</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10223.95084477455</v>
      </c>
    </row>
    <row r="105" spans="2:23" s="9" customFormat="1">
      <c r="B105" s="66"/>
      <c r="E105" s="214">
        <v>42736</v>
      </c>
      <c r="F105" s="214" t="s">
        <v>184</v>
      </c>
      <c r="G105" s="215" t="s">
        <v>65</v>
      </c>
      <c r="H105" s="240">
        <f>$C$39/12</f>
        <v>9.1666666666666665E-4</v>
      </c>
      <c r="I105" s="230">
        <f>(SUM('1.  LRAMVA Summary'!D$54:D$71)+SUM('1.  LRAMVA Summary'!D$72:D$73)*(MONTH($E105)-1)/12)*$H105</f>
        <v>33.693052973820706</v>
      </c>
      <c r="J105" s="230">
        <f>(SUM('1.  LRAMVA Summary'!E$54:E$71)+SUM('1.  LRAMVA Summary'!E$72:E$73)*(MONTH($E105)-1)/12)*$H105</f>
        <v>119.08479462862439</v>
      </c>
      <c r="K105" s="230">
        <f>(SUM('1.  LRAMVA Summary'!F$54:F$71)+SUM('1.  LRAMVA Summary'!F$72:F$73)*(MONTH($E105)-1)/12)*$H105</f>
        <v>174.49231418877727</v>
      </c>
      <c r="L105" s="230">
        <f>(SUM('1.  LRAMVA Summary'!G$54:G$71)+SUM('1.  LRAMVA Summary'!G$72:G$73)*(MONTH($E105)-1)/12)*$H105</f>
        <v>74.767229263314022</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402.03739105453633</v>
      </c>
    </row>
    <row r="106" spans="2:23" s="9" customFormat="1">
      <c r="B106" s="66"/>
      <c r="E106" s="214">
        <v>42767</v>
      </c>
      <c r="F106" s="214" t="s">
        <v>184</v>
      </c>
      <c r="G106" s="215" t="s">
        <v>65</v>
      </c>
      <c r="H106" s="240">
        <f t="shared" ref="H106:H107" si="48">$C$39/12</f>
        <v>9.1666666666666665E-4</v>
      </c>
      <c r="I106" s="230">
        <f>(SUM('1.  LRAMVA Summary'!D$54:D$71)+SUM('1.  LRAMVA Summary'!D$72:D$73)*(MONTH($E106)-1)/12)*$H106</f>
        <v>34.578662508282306</v>
      </c>
      <c r="J106" s="230">
        <f>(SUM('1.  LRAMVA Summary'!E$54:E$71)+SUM('1.  LRAMVA Summary'!E$72:E$73)*(MONTH($E106)-1)/12)*$H106</f>
        <v>121.27480996904326</v>
      </c>
      <c r="K106" s="230">
        <f>(SUM('1.  LRAMVA Summary'!F$54:F$71)+SUM('1.  LRAMVA Summary'!F$72:F$73)*(MONTH($E106)-1)/12)*$H106</f>
        <v>177.97031381898665</v>
      </c>
      <c r="L106" s="230">
        <f>(SUM('1.  LRAMVA Summary'!G$54:G$71)+SUM('1.  LRAMVA Summary'!G$72:G$73)*(MONTH($E106)-1)/12)*$H106</f>
        <v>76.032071882019011</v>
      </c>
      <c r="M106" s="230">
        <f>(SUM('1.  LRAMVA Summary'!H$54:H$71)+SUM('1.  LRAMVA Summary'!H$72:H$73)*(MONTH($E106)-1)/12)*$H106</f>
        <v>0</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409.85585817833123</v>
      </c>
    </row>
    <row r="107" spans="2:23" s="9" customFormat="1">
      <c r="B107" s="66"/>
      <c r="E107" s="214">
        <v>42795</v>
      </c>
      <c r="F107" s="214" t="s">
        <v>184</v>
      </c>
      <c r="G107" s="215" t="s">
        <v>65</v>
      </c>
      <c r="H107" s="240">
        <f t="shared" si="48"/>
        <v>9.1666666666666665E-4</v>
      </c>
      <c r="I107" s="230">
        <f>(SUM('1.  LRAMVA Summary'!D$54:D$71)+SUM('1.  LRAMVA Summary'!D$72:D$73)*(MONTH($E107)-1)/12)*$H107</f>
        <v>35.464272042743907</v>
      </c>
      <c r="J107" s="230">
        <f>(SUM('1.  LRAMVA Summary'!E$54:E$71)+SUM('1.  LRAMVA Summary'!E$72:E$73)*(MONTH($E107)-1)/12)*$H107</f>
        <v>123.4648253094621</v>
      </c>
      <c r="K107" s="230">
        <f>(SUM('1.  LRAMVA Summary'!F$54:F$71)+SUM('1.  LRAMVA Summary'!F$72:F$73)*(MONTH($E107)-1)/12)*$H107</f>
        <v>181.44831344919604</v>
      </c>
      <c r="L107" s="230">
        <f>(SUM('1.  LRAMVA Summary'!G$54:G$71)+SUM('1.  LRAMVA Summary'!G$72:G$73)*(MONTH($E107)-1)/12)*$H107</f>
        <v>77.296914500724</v>
      </c>
      <c r="M107" s="230">
        <f>(SUM('1.  LRAMVA Summary'!H$54:H$71)+SUM('1.  LRAMVA Summary'!H$72:H$73)*(MONTH($E107)-1)/12)*$H107</f>
        <v>0</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417.67432530212602</v>
      </c>
    </row>
    <row r="108" spans="2:23" s="8" customFormat="1">
      <c r="B108" s="239"/>
      <c r="E108" s="214">
        <v>42826</v>
      </c>
      <c r="F108" s="214" t="s">
        <v>184</v>
      </c>
      <c r="G108" s="215" t="s">
        <v>66</v>
      </c>
      <c r="H108" s="240">
        <f>$C$40/12</f>
        <v>9.1666666666666665E-4</v>
      </c>
      <c r="I108" s="230">
        <f>(SUM('1.  LRAMVA Summary'!D$54:D$71)+SUM('1.  LRAMVA Summary'!D$72:D$73)*(MONTH($E108)-1)/12)*$H108</f>
        <v>36.349881577205508</v>
      </c>
      <c r="J108" s="230">
        <f>(SUM('1.  LRAMVA Summary'!E$54:E$71)+SUM('1.  LRAMVA Summary'!E$72:E$73)*(MONTH($E108)-1)/12)*$H108</f>
        <v>125.65484064988097</v>
      </c>
      <c r="K108" s="230">
        <f>(SUM('1.  LRAMVA Summary'!F$54:F$71)+SUM('1.  LRAMVA Summary'!F$72:F$73)*(MONTH($E108)-1)/12)*$H108</f>
        <v>184.92631307940545</v>
      </c>
      <c r="L108" s="230">
        <f>(SUM('1.  LRAMVA Summary'!G$54:G$71)+SUM('1.  LRAMVA Summary'!G$72:G$73)*(MONTH($E108)-1)/12)*$H108</f>
        <v>78.561757119428975</v>
      </c>
      <c r="M108" s="230">
        <f>(SUM('1.  LRAMVA Summary'!H$54:H$71)+SUM('1.  LRAMVA Summary'!H$72:H$73)*(MONTH($E108)-1)/12)*$H108</f>
        <v>0</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425.49279242592092</v>
      </c>
    </row>
    <row r="109" spans="2:23" s="9" customFormat="1">
      <c r="B109" s="66"/>
      <c r="E109" s="214">
        <v>42856</v>
      </c>
      <c r="F109" s="214" t="s">
        <v>184</v>
      </c>
      <c r="G109" s="215" t="s">
        <v>66</v>
      </c>
      <c r="H109" s="240">
        <f t="shared" ref="H109:H110" si="50">$C$40/12</f>
        <v>9.1666666666666665E-4</v>
      </c>
      <c r="I109" s="230">
        <f>(SUM('1.  LRAMVA Summary'!D$54:D$71)+SUM('1.  LRAMVA Summary'!D$72:D$73)*(MONTH($E109)-1)/12)*$H109</f>
        <v>37.235491111667102</v>
      </c>
      <c r="J109" s="230">
        <f>(SUM('1.  LRAMVA Summary'!E$54:E$71)+SUM('1.  LRAMVA Summary'!E$72:E$73)*(MONTH($E109)-1)/12)*$H109</f>
        <v>127.84485599029983</v>
      </c>
      <c r="K109" s="230">
        <f>(SUM('1.  LRAMVA Summary'!F$54:F$71)+SUM('1.  LRAMVA Summary'!F$72:F$73)*(MONTH($E109)-1)/12)*$H109</f>
        <v>188.40431270961483</v>
      </c>
      <c r="L109" s="230">
        <f>(SUM('1.  LRAMVA Summary'!G$54:G$71)+SUM('1.  LRAMVA Summary'!G$72:G$73)*(MONTH($E109)-1)/12)*$H109</f>
        <v>79.82659973813395</v>
      </c>
      <c r="M109" s="230">
        <f>(SUM('1.  LRAMVA Summary'!H$54:H$71)+SUM('1.  LRAMVA Summary'!H$72:H$73)*(MONTH($E109)-1)/12)*$H109</f>
        <v>0</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433.31125954971571</v>
      </c>
    </row>
    <row r="110" spans="2:23" s="238" customFormat="1">
      <c r="B110" s="237"/>
      <c r="E110" s="214">
        <v>42887</v>
      </c>
      <c r="F110" s="214" t="s">
        <v>184</v>
      </c>
      <c r="G110" s="215" t="s">
        <v>66</v>
      </c>
      <c r="H110" s="240">
        <f t="shared" si="50"/>
        <v>9.1666666666666665E-4</v>
      </c>
      <c r="I110" s="230">
        <f>(SUM('1.  LRAMVA Summary'!D$54:D$71)+SUM('1.  LRAMVA Summary'!D$72:D$73)*(MONTH($E110)-1)/12)*$H110</f>
        <v>38.12110064612871</v>
      </c>
      <c r="J110" s="230">
        <f>(SUM('1.  LRAMVA Summary'!E$54:E$71)+SUM('1.  LRAMVA Summary'!E$72:E$73)*(MONTH($E110)-1)/12)*$H110</f>
        <v>130.03487133071869</v>
      </c>
      <c r="K110" s="230">
        <f>(SUM('1.  LRAMVA Summary'!F$54:F$71)+SUM('1.  LRAMVA Summary'!F$72:F$73)*(MONTH($E110)-1)/12)*$H110</f>
        <v>191.88231233982424</v>
      </c>
      <c r="L110" s="230">
        <f>(SUM('1.  LRAMVA Summary'!G$54:G$71)+SUM('1.  LRAMVA Summary'!G$72:G$73)*(MONTH($E110)-1)/12)*$H110</f>
        <v>81.09144235683894</v>
      </c>
      <c r="M110" s="230">
        <f>(SUM('1.  LRAMVA Summary'!H$54:H$71)+SUM('1.  LRAMVA Summary'!H$72:H$73)*(MONTH($E110)-1)/12)*$H110</f>
        <v>0</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441.12972667351062</v>
      </c>
    </row>
    <row r="111" spans="2:23" s="9" customFormat="1">
      <c r="B111" s="66"/>
      <c r="E111" s="214">
        <v>42917</v>
      </c>
      <c r="F111" s="214" t="s">
        <v>184</v>
      </c>
      <c r="G111" s="215" t="s">
        <v>68</v>
      </c>
      <c r="H111" s="240">
        <f>$C$41/12</f>
        <v>9.1666666666666665E-4</v>
      </c>
      <c r="I111" s="230">
        <f>(SUM('1.  LRAMVA Summary'!D$54:D$71)+SUM('1.  LRAMVA Summary'!D$72:D$73)*(MONTH($E111)-1)/12)*$H111</f>
        <v>39.006710180590311</v>
      </c>
      <c r="J111" s="230">
        <f>(SUM('1.  LRAMVA Summary'!E$54:E$71)+SUM('1.  LRAMVA Summary'!E$72:E$73)*(MONTH($E111)-1)/12)*$H111</f>
        <v>132.22488667113754</v>
      </c>
      <c r="K111" s="230">
        <f>(SUM('1.  LRAMVA Summary'!F$54:F$71)+SUM('1.  LRAMVA Summary'!F$72:F$73)*(MONTH($E111)-1)/12)*$H111</f>
        <v>195.36031197003365</v>
      </c>
      <c r="L111" s="230">
        <f>(SUM('1.  LRAMVA Summary'!G$54:G$71)+SUM('1.  LRAMVA Summary'!G$72:G$73)*(MONTH($E111)-1)/12)*$H111</f>
        <v>82.356284975543929</v>
      </c>
      <c r="M111" s="230">
        <f>(SUM('1.  LRAMVA Summary'!H$54:H$71)+SUM('1.  LRAMVA Summary'!H$72:H$73)*(MONTH($E111)-1)/12)*$H111</f>
        <v>0</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448.94819379730546</v>
      </c>
    </row>
    <row r="112" spans="2:23" s="9" customFormat="1">
      <c r="B112" s="66"/>
      <c r="E112" s="214">
        <v>42948</v>
      </c>
      <c r="F112" s="214" t="s">
        <v>184</v>
      </c>
      <c r="G112" s="215" t="s">
        <v>68</v>
      </c>
      <c r="H112" s="240">
        <f t="shared" ref="H112:H113" si="51">$C$41/12</f>
        <v>9.1666666666666665E-4</v>
      </c>
      <c r="I112" s="230">
        <f>(SUM('1.  LRAMVA Summary'!D$54:D$71)+SUM('1.  LRAMVA Summary'!D$72:D$73)*(MONTH($E112)-1)/12)*$H112</f>
        <v>39.892319715051912</v>
      </c>
      <c r="J112" s="230">
        <f>(SUM('1.  LRAMVA Summary'!E$54:E$71)+SUM('1.  LRAMVA Summary'!E$72:E$73)*(MONTH($E112)-1)/12)*$H112</f>
        <v>134.41490201155642</v>
      </c>
      <c r="K112" s="230">
        <f>(SUM('1.  LRAMVA Summary'!F$54:F$71)+SUM('1.  LRAMVA Summary'!F$72:F$73)*(MONTH($E112)-1)/12)*$H112</f>
        <v>198.838311600243</v>
      </c>
      <c r="L112" s="230">
        <f>(SUM('1.  LRAMVA Summary'!G$54:G$71)+SUM('1.  LRAMVA Summary'!G$72:G$73)*(MONTH($E112)-1)/12)*$H112</f>
        <v>83.621127594248918</v>
      </c>
      <c r="M112" s="230">
        <f>(SUM('1.  LRAMVA Summary'!H$54:H$71)+SUM('1.  LRAMVA Summary'!H$72:H$73)*(MONTH($E112)-1)/12)*$H112</f>
        <v>0</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456.76666092110031</v>
      </c>
    </row>
    <row r="113" spans="2:23" s="9" customFormat="1">
      <c r="B113" s="66"/>
      <c r="E113" s="214">
        <v>42979</v>
      </c>
      <c r="F113" s="214" t="s">
        <v>184</v>
      </c>
      <c r="G113" s="215" t="s">
        <v>68</v>
      </c>
      <c r="H113" s="240">
        <f t="shared" si="51"/>
        <v>9.1666666666666665E-4</v>
      </c>
      <c r="I113" s="230">
        <f>(SUM('1.  LRAMVA Summary'!D$54:D$71)+SUM('1.  LRAMVA Summary'!D$72:D$73)*(MONTH($E113)-1)/12)*$H113</f>
        <v>40.777929249513512</v>
      </c>
      <c r="J113" s="230">
        <f>(SUM('1.  LRAMVA Summary'!E$54:E$71)+SUM('1.  LRAMVA Summary'!E$72:E$73)*(MONTH($E113)-1)/12)*$H113</f>
        <v>136.60491735197525</v>
      </c>
      <c r="K113" s="230">
        <f>(SUM('1.  LRAMVA Summary'!F$54:F$71)+SUM('1.  LRAMVA Summary'!F$72:F$73)*(MONTH($E113)-1)/12)*$H113</f>
        <v>202.31631123045241</v>
      </c>
      <c r="L113" s="230">
        <f>(SUM('1.  LRAMVA Summary'!G$54:G$71)+SUM('1.  LRAMVA Summary'!G$72:G$73)*(MONTH($E113)-1)/12)*$H113</f>
        <v>84.885970212953893</v>
      </c>
      <c r="M113" s="230">
        <f>(SUM('1.  LRAMVA Summary'!H$54:H$71)+SUM('1.  LRAMVA Summary'!H$72:H$73)*(MONTH($E113)-1)/12)*$H113</f>
        <v>0</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464.5851280448951</v>
      </c>
    </row>
    <row r="114" spans="2:23" s="9" customFormat="1">
      <c r="B114" s="66"/>
      <c r="E114" s="214">
        <v>43009</v>
      </c>
      <c r="F114" s="214" t="s">
        <v>184</v>
      </c>
      <c r="G114" s="215" t="s">
        <v>69</v>
      </c>
      <c r="H114" s="240">
        <f>$C$42/12</f>
        <v>1.25E-3</v>
      </c>
      <c r="I114" s="230">
        <f>(SUM('1.  LRAMVA Summary'!D$54:D$71)+SUM('1.  LRAMVA Summary'!D$72:D$73)*(MONTH($E114)-1)/12)*$H114</f>
        <v>56.81391652360243</v>
      </c>
      <c r="J114" s="230">
        <f>(SUM('1.  LRAMVA Summary'!E$54:E$71)+SUM('1.  LRAMVA Summary'!E$72:E$73)*(MONTH($E114)-1)/12)*$H114</f>
        <v>189.26581730781018</v>
      </c>
      <c r="K114" s="230">
        <f>(SUM('1.  LRAMVA Summary'!F$54:F$71)+SUM('1.  LRAMVA Summary'!F$72:F$73)*(MONTH($E114)-1)/12)*$H114</f>
        <v>280.62860571908431</v>
      </c>
      <c r="L114" s="230">
        <f>(SUM('1.  LRAMVA Summary'!G$54:G$71)+SUM('1.  LRAMVA Summary'!G$72:G$73)*(MONTH($E114)-1)/12)*$H114</f>
        <v>117.47838113408028</v>
      </c>
      <c r="M114" s="230">
        <f>(SUM('1.  LRAMVA Summary'!H$54:H$71)+SUM('1.  LRAMVA Summary'!H$72:H$73)*(MONTH($E114)-1)/12)*$H114</f>
        <v>0</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644.18672068457727</v>
      </c>
    </row>
    <row r="115" spans="2:23" s="9" customFormat="1">
      <c r="B115" s="66"/>
      <c r="E115" s="214">
        <v>43040</v>
      </c>
      <c r="F115" s="214" t="s">
        <v>184</v>
      </c>
      <c r="G115" s="215" t="s">
        <v>69</v>
      </c>
      <c r="H115" s="240">
        <f t="shared" ref="H115:H116" si="52">$C$42/12</f>
        <v>1.25E-3</v>
      </c>
      <c r="I115" s="230">
        <f>(SUM('1.  LRAMVA Summary'!D$54:D$71)+SUM('1.  LRAMVA Summary'!D$72:D$73)*(MONTH($E115)-1)/12)*$H115</f>
        <v>58.021565888777332</v>
      </c>
      <c r="J115" s="230">
        <f>(SUM('1.  LRAMVA Summary'!E$54:E$71)+SUM('1.  LRAMVA Summary'!E$72:E$73)*(MONTH($E115)-1)/12)*$H115</f>
        <v>192.25220186292682</v>
      </c>
      <c r="K115" s="230">
        <f>(SUM('1.  LRAMVA Summary'!F$54:F$71)+SUM('1.  LRAMVA Summary'!F$72:F$73)*(MONTH($E115)-1)/12)*$H115</f>
        <v>285.37133248755163</v>
      </c>
      <c r="L115" s="230">
        <f>(SUM('1.  LRAMVA Summary'!G$54:G$71)+SUM('1.  LRAMVA Summary'!G$72:G$73)*(MONTH($E115)-1)/12)*$H115</f>
        <v>119.20316652322344</v>
      </c>
      <c r="M115" s="230">
        <f>(SUM('1.  LRAMVA Summary'!H$54:H$71)+SUM('1.  LRAMVA Summary'!H$72:H$73)*(MONTH($E115)-1)/12)*$H115</f>
        <v>0</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654.84826676247917</v>
      </c>
    </row>
    <row r="116" spans="2:23" s="9" customFormat="1">
      <c r="B116" s="66"/>
      <c r="E116" s="214">
        <v>43070</v>
      </c>
      <c r="F116" s="214" t="s">
        <v>184</v>
      </c>
      <c r="G116" s="215" t="s">
        <v>69</v>
      </c>
      <c r="H116" s="240">
        <f t="shared" si="52"/>
        <v>1.25E-3</v>
      </c>
      <c r="I116" s="230">
        <f>(SUM('1.  LRAMVA Summary'!D$54:D$71)+SUM('1.  LRAMVA Summary'!D$72:D$73)*(MONTH($E116)-1)/12)*$H116</f>
        <v>59.229215253952248</v>
      </c>
      <c r="J116" s="230">
        <f>(SUM('1.  LRAMVA Summary'!E$54:E$71)+SUM('1.  LRAMVA Summary'!E$72:E$73)*(MONTH($E116)-1)/12)*$H116</f>
        <v>195.23858641804341</v>
      </c>
      <c r="K116" s="230">
        <f>(SUM('1.  LRAMVA Summary'!F$54:F$71)+SUM('1.  LRAMVA Summary'!F$72:F$73)*(MONTH($E116)-1)/12)*$H116</f>
        <v>290.114059256019</v>
      </c>
      <c r="L116" s="230">
        <f>(SUM('1.  LRAMVA Summary'!G$54:G$71)+SUM('1.  LRAMVA Summary'!G$72:G$73)*(MONTH($E116)-1)/12)*$H116</f>
        <v>120.92795191236661</v>
      </c>
      <c r="M116" s="230">
        <f>(SUM('1.  LRAMVA Summary'!H$54:H$71)+SUM('1.  LRAMVA Summary'!H$72:H$73)*(MONTH($E116)-1)/12)*$H116</f>
        <v>0</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665.5098128403813</v>
      </c>
    </row>
    <row r="117" spans="2:23" s="9" customFormat="1" ht="15.75" thickBot="1">
      <c r="B117" s="66"/>
      <c r="E117" s="216" t="s">
        <v>467</v>
      </c>
      <c r="F117" s="216"/>
      <c r="G117" s="217"/>
      <c r="H117" s="218"/>
      <c r="I117" s="219">
        <f>SUM(I104:I116)</f>
        <v>71.118616424779347</v>
      </c>
      <c r="J117" s="219">
        <f>SUM(J104:J116)</f>
        <v>4700.0664706232783</v>
      </c>
      <c r="K117" s="219">
        <f t="shared" ref="K117:O117" si="53">SUM(K104:K116)</f>
        <v>7877.6886873194298</v>
      </c>
      <c r="L117" s="219">
        <f t="shared" si="53"/>
        <v>3439.4232066419399</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16088.296981009431</v>
      </c>
    </row>
    <row r="118" spans="2:23" s="9" customFormat="1" ht="15.7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71.118616424779347</v>
      </c>
      <c r="J119" s="228">
        <f t="shared" ref="J119" si="55">J117+J118</f>
        <v>4700.0664706232783</v>
      </c>
      <c r="K119" s="228">
        <f t="shared" ref="K119" si="56">K117+K118</f>
        <v>7877.6886873194298</v>
      </c>
      <c r="L119" s="228">
        <f t="shared" ref="L119" si="57">L117+L118</f>
        <v>3439.4232066419399</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16088.296981009431</v>
      </c>
    </row>
    <row r="120" spans="2:23" s="9" customFormat="1">
      <c r="B120" s="66"/>
      <c r="E120" s="214">
        <v>43101</v>
      </c>
      <c r="F120" s="214" t="s">
        <v>185</v>
      </c>
      <c r="G120" s="215" t="s">
        <v>65</v>
      </c>
      <c r="H120" s="240">
        <f>$C$43/12</f>
        <v>1.25E-3</v>
      </c>
      <c r="I120" s="230">
        <f>(SUM('1.  LRAMVA Summary'!D$54:D$74)+SUM('1.  LRAMVA Summary'!D$75:D$76)*(MONTH($E120)-1)/12)*$H120</f>
        <v>60.436864619127157</v>
      </c>
      <c r="J120" s="230">
        <f>(SUM('1.  LRAMVA Summary'!E$54:E$74)+SUM('1.  LRAMVA Summary'!E$75:E$76)*(MONTH($E120)-1)/12)*$H120</f>
        <v>198.22497097316005</v>
      </c>
      <c r="K120" s="230">
        <f>(SUM('1.  LRAMVA Summary'!F$54:F$74)+SUM('1.  LRAMVA Summary'!F$75:F$76)*(MONTH($E120)-1)/12)*$H120</f>
        <v>294.85678602448638</v>
      </c>
      <c r="L120" s="230">
        <f>(SUM('1.  LRAMVA Summary'!G$54:G$74)+SUM('1.  LRAMVA Summary'!G$75:G$76)*(MONTH($E120)-1)/12)*$H120</f>
        <v>122.65273730150977</v>
      </c>
      <c r="M120" s="230">
        <f>(SUM('1.  LRAMVA Summary'!H$54:H$74)+SUM('1.  LRAMVA Summary'!H$75:H$76)*(MONTH($E120)-1)/12)*$H120</f>
        <v>0</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676.17135891828332</v>
      </c>
    </row>
    <row r="121" spans="2:23" s="9" customFormat="1">
      <c r="B121" s="66"/>
      <c r="E121" s="214">
        <v>43132</v>
      </c>
      <c r="F121" s="214" t="s">
        <v>185</v>
      </c>
      <c r="G121" s="215" t="s">
        <v>65</v>
      </c>
      <c r="H121" s="240">
        <f t="shared" ref="H121:H122" si="62">$C$43/12</f>
        <v>1.25E-3</v>
      </c>
      <c r="I121" s="230">
        <f>(SUM('1.  LRAMVA Summary'!D$54:D$74)+SUM('1.  LRAMVA Summary'!D$75:D$76)*(MONTH($E121)-1)/12)*$H121</f>
        <v>61.18596972238727</v>
      </c>
      <c r="J121" s="230">
        <f>(SUM('1.  LRAMVA Summary'!E$54:E$74)+SUM('1.  LRAMVA Summary'!E$75:E$76)*(MONTH($E121)-1)/12)*$H121</f>
        <v>201.13667699269388</v>
      </c>
      <c r="K121" s="230">
        <f>(SUM('1.  LRAMVA Summary'!F$54:F$74)+SUM('1.  LRAMVA Summary'!F$75:F$76)*(MONTH($E121)-1)/12)*$H121</f>
        <v>299.45947754697039</v>
      </c>
      <c r="L121" s="230">
        <f>(SUM('1.  LRAMVA Summary'!G$54:G$74)+SUM('1.  LRAMVA Summary'!G$75:G$76)*(MONTH($E121)-1)/12)*$H121</f>
        <v>123.98050409091182</v>
      </c>
      <c r="M121" s="230">
        <f>(SUM('1.  LRAMVA Summary'!H$54:H$74)+SUM('1.  LRAMVA Summary'!H$75:H$76)*(MONTH($E121)-1)/12)*$H121</f>
        <v>0</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685.76262835296336</v>
      </c>
    </row>
    <row r="122" spans="2:23" s="9" customFormat="1">
      <c r="B122" s="66"/>
      <c r="E122" s="214">
        <v>43160</v>
      </c>
      <c r="F122" s="214" t="s">
        <v>185</v>
      </c>
      <c r="G122" s="215" t="s">
        <v>65</v>
      </c>
      <c r="H122" s="240">
        <f t="shared" si="62"/>
        <v>1.25E-3</v>
      </c>
      <c r="I122" s="230">
        <f>(SUM('1.  LRAMVA Summary'!D$54:D$74)+SUM('1.  LRAMVA Summary'!D$75:D$76)*(MONTH($E122)-1)/12)*$H122</f>
        <v>61.935074825647391</v>
      </c>
      <c r="J122" s="230">
        <f>(SUM('1.  LRAMVA Summary'!E$54:E$74)+SUM('1.  LRAMVA Summary'!E$75:E$76)*(MONTH($E122)-1)/12)*$H122</f>
        <v>204.04838301222767</v>
      </c>
      <c r="K122" s="230">
        <f>(SUM('1.  LRAMVA Summary'!F$54:F$74)+SUM('1.  LRAMVA Summary'!F$75:F$76)*(MONTH($E122)-1)/12)*$H122</f>
        <v>304.06216906945446</v>
      </c>
      <c r="L122" s="230">
        <f>(SUM('1.  LRAMVA Summary'!G$54:G$74)+SUM('1.  LRAMVA Summary'!G$75:G$76)*(MONTH($E122)-1)/12)*$H122</f>
        <v>125.30827088031387</v>
      </c>
      <c r="M122" s="230">
        <f>(SUM('1.  LRAMVA Summary'!H$54:H$74)+SUM('1.  LRAMVA Summary'!H$75:H$76)*(MONTH($E122)-1)/12)*$H122</f>
        <v>0</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695.3538977876434</v>
      </c>
    </row>
    <row r="123" spans="2:23" s="8" customFormat="1">
      <c r="B123" s="239"/>
      <c r="E123" s="214">
        <v>43191</v>
      </c>
      <c r="F123" s="214" t="s">
        <v>185</v>
      </c>
      <c r="G123" s="215" t="s">
        <v>66</v>
      </c>
      <c r="H123" s="240">
        <f>$C$44/12</f>
        <v>1.575E-3</v>
      </c>
      <c r="I123" s="230">
        <f>(SUM('1.  LRAMVA Summary'!D$54:D$74)+SUM('1.  LRAMVA Summary'!D$75:D$76)*(MONTH($E123)-1)/12)*$H123</f>
        <v>78.982066710423453</v>
      </c>
      <c r="J123" s="230">
        <f>(SUM('1.  LRAMVA Summary'!E$54:E$74)+SUM('1.  LRAMVA Summary'!E$75:E$76)*(MONTH($E123)-1)/12)*$H123</f>
        <v>260.76971218001944</v>
      </c>
      <c r="K123" s="230">
        <f>(SUM('1.  LRAMVA Summary'!F$54:F$74)+SUM('1.  LRAMVA Summary'!F$75:F$76)*(MONTH($E123)-1)/12)*$H123</f>
        <v>388.91772434584254</v>
      </c>
      <c r="L123" s="230">
        <f>(SUM('1.  LRAMVA Summary'!G$54:G$74)+SUM('1.  LRAMVA Summary'!G$75:G$76)*(MONTH($E123)-1)/12)*$H123</f>
        <v>159.56140746384204</v>
      </c>
      <c r="M123" s="230">
        <f>(SUM('1.  LRAMVA Summary'!H$54:H$74)+SUM('1.  LRAMVA Summary'!H$75:H$76)*(MONTH($E123)-1)/12)*$H123</f>
        <v>0</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888.23091070012742</v>
      </c>
    </row>
    <row r="124" spans="2:23" s="9" customFormat="1">
      <c r="B124" s="66"/>
      <c r="E124" s="214">
        <v>43221</v>
      </c>
      <c r="F124" s="214" t="s">
        <v>185</v>
      </c>
      <c r="G124" s="215" t="s">
        <v>66</v>
      </c>
      <c r="H124" s="240">
        <f t="shared" ref="H124:H125" si="64">$C$44/12</f>
        <v>1.575E-3</v>
      </c>
      <c r="I124" s="230">
        <f>(SUM('1.  LRAMVA Summary'!D$54:D$74)+SUM('1.  LRAMVA Summary'!D$75:D$76)*(MONTH($E124)-1)/12)*$H124</f>
        <v>79.925939140531213</v>
      </c>
      <c r="J124" s="230">
        <f>(SUM('1.  LRAMVA Summary'!E$54:E$74)+SUM('1.  LRAMVA Summary'!E$75:E$76)*(MONTH($E124)-1)/12)*$H124</f>
        <v>264.43846176463205</v>
      </c>
      <c r="K124" s="230">
        <f>(SUM('1.  LRAMVA Summary'!F$54:F$74)+SUM('1.  LRAMVA Summary'!F$75:F$76)*(MONTH($E124)-1)/12)*$H124</f>
        <v>394.71711566417247</v>
      </c>
      <c r="L124" s="230">
        <f>(SUM('1.  LRAMVA Summary'!G$54:G$74)+SUM('1.  LRAMVA Summary'!G$75:G$76)*(MONTH($E124)-1)/12)*$H124</f>
        <v>161.23439361848864</v>
      </c>
      <c r="M124" s="230">
        <f>(SUM('1.  LRAMVA Summary'!H$54:H$74)+SUM('1.  LRAMVA Summary'!H$75:H$76)*(MONTH($E124)-1)/12)*$H124</f>
        <v>0</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900.31591018782433</v>
      </c>
    </row>
    <row r="125" spans="2:23" s="238" customFormat="1">
      <c r="B125" s="237"/>
      <c r="E125" s="214">
        <v>43252</v>
      </c>
      <c r="F125" s="214" t="s">
        <v>185</v>
      </c>
      <c r="G125" s="215" t="s">
        <v>66</v>
      </c>
      <c r="H125" s="240">
        <f t="shared" si="64"/>
        <v>1.575E-3</v>
      </c>
      <c r="I125" s="230">
        <f>(SUM('1.  LRAMVA Summary'!D$54:D$74)+SUM('1.  LRAMVA Summary'!D$75:D$76)*(MONTH($E125)-1)/12)*$H125</f>
        <v>80.869811570638959</v>
      </c>
      <c r="J125" s="230">
        <f>(SUM('1.  LRAMVA Summary'!E$54:E$74)+SUM('1.  LRAMVA Summary'!E$75:E$76)*(MONTH($E125)-1)/12)*$H125</f>
        <v>268.10721134924466</v>
      </c>
      <c r="K125" s="230">
        <f>(SUM('1.  LRAMVA Summary'!F$54:F$74)+SUM('1.  LRAMVA Summary'!F$75:F$76)*(MONTH($E125)-1)/12)*$H125</f>
        <v>400.51650698250234</v>
      </c>
      <c r="L125" s="230">
        <f>(SUM('1.  LRAMVA Summary'!G$54:G$74)+SUM('1.  LRAMVA Summary'!G$75:G$76)*(MONTH($E125)-1)/12)*$H125</f>
        <v>162.9073797731352</v>
      </c>
      <c r="M125" s="230">
        <f>(SUM('1.  LRAMVA Summary'!H$54:H$74)+SUM('1.  LRAMVA Summary'!H$75:H$76)*(MONTH($E125)-1)/12)*$H125</f>
        <v>0</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912.40090967552112</v>
      </c>
    </row>
    <row r="126" spans="2:23" s="9" customFormat="1">
      <c r="B126" s="66"/>
      <c r="E126" s="214">
        <v>43282</v>
      </c>
      <c r="F126" s="214" t="s">
        <v>185</v>
      </c>
      <c r="G126" s="215" t="s">
        <v>68</v>
      </c>
      <c r="H126" s="240">
        <f>$C$45/12</f>
        <v>1.575E-3</v>
      </c>
      <c r="I126" s="230">
        <f>(SUM('1.  LRAMVA Summary'!D$54:D$74)+SUM('1.  LRAMVA Summary'!D$75:D$76)*(MONTH($E126)-1)/12)*$H126</f>
        <v>81.813684000746704</v>
      </c>
      <c r="J126" s="230">
        <f>(SUM('1.  LRAMVA Summary'!E$54:E$74)+SUM('1.  LRAMVA Summary'!E$75:E$76)*(MONTH($E126)-1)/12)*$H126</f>
        <v>271.77596093385722</v>
      </c>
      <c r="K126" s="230">
        <f>(SUM('1.  LRAMVA Summary'!F$54:F$74)+SUM('1.  LRAMVA Summary'!F$75:F$76)*(MONTH($E126)-1)/12)*$H126</f>
        <v>406.31589830083226</v>
      </c>
      <c r="L126" s="230">
        <f>(SUM('1.  LRAMVA Summary'!G$54:G$74)+SUM('1.  LRAMVA Summary'!G$75:G$76)*(MONTH($E126)-1)/12)*$H126</f>
        <v>164.5803659277818</v>
      </c>
      <c r="M126" s="230">
        <f>(SUM('1.  LRAMVA Summary'!H$54:H$74)+SUM('1.  LRAMVA Summary'!H$75:H$76)*(MONTH($E126)-1)/12)*$H126</f>
        <v>0</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924.48590916321803</v>
      </c>
    </row>
    <row r="127" spans="2:23" s="9" customFormat="1">
      <c r="B127" s="66"/>
      <c r="E127" s="214">
        <v>43313</v>
      </c>
      <c r="F127" s="214" t="s">
        <v>185</v>
      </c>
      <c r="G127" s="215" t="s">
        <v>68</v>
      </c>
      <c r="H127" s="240">
        <f t="shared" ref="H127:H128" si="65">$C$45/12</f>
        <v>1.575E-3</v>
      </c>
      <c r="I127" s="230">
        <f>(SUM('1.  LRAMVA Summary'!D$54:D$74)+SUM('1.  LRAMVA Summary'!D$75:D$76)*(MONTH($E127)-1)/12)*$H127</f>
        <v>82.757556430854436</v>
      </c>
      <c r="J127" s="230">
        <f>(SUM('1.  LRAMVA Summary'!E$54:E$74)+SUM('1.  LRAMVA Summary'!E$75:E$76)*(MONTH($E127)-1)/12)*$H127</f>
        <v>275.44471051846983</v>
      </c>
      <c r="K127" s="230">
        <f>(SUM('1.  LRAMVA Summary'!F$54:F$74)+SUM('1.  LRAMVA Summary'!F$75:F$76)*(MONTH($E127)-1)/12)*$H127</f>
        <v>412.11528961916218</v>
      </c>
      <c r="L127" s="230">
        <f>(SUM('1.  LRAMVA Summary'!G$54:G$74)+SUM('1.  LRAMVA Summary'!G$75:G$76)*(MONTH($E127)-1)/12)*$H127</f>
        <v>166.25335208242839</v>
      </c>
      <c r="M127" s="230">
        <f>(SUM('1.  LRAMVA Summary'!H$54:H$74)+SUM('1.  LRAMVA Summary'!H$75:H$76)*(MONTH($E127)-1)/12)*$H127</f>
        <v>0</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936.57090865091482</v>
      </c>
    </row>
    <row r="128" spans="2:23" s="9" customFormat="1">
      <c r="B128" s="66"/>
      <c r="E128" s="214">
        <v>43344</v>
      </c>
      <c r="F128" s="214" t="s">
        <v>185</v>
      </c>
      <c r="G128" s="215" t="s">
        <v>68</v>
      </c>
      <c r="H128" s="240">
        <f t="shared" si="65"/>
        <v>1.575E-3</v>
      </c>
      <c r="I128" s="230">
        <f>(SUM('1.  LRAMVA Summary'!D$54:D$74)+SUM('1.  LRAMVA Summary'!D$75:D$76)*(MONTH($E128)-1)/12)*$H128</f>
        <v>83.701428860962181</v>
      </c>
      <c r="J128" s="230">
        <f>(SUM('1.  LRAMVA Summary'!E$54:E$74)+SUM('1.  LRAMVA Summary'!E$75:E$76)*(MONTH($E128)-1)/12)*$H128</f>
        <v>279.11346010308245</v>
      </c>
      <c r="K128" s="230">
        <f>(SUM('1.  LRAMVA Summary'!F$54:F$74)+SUM('1.  LRAMVA Summary'!F$75:F$76)*(MONTH($E128)-1)/12)*$H128</f>
        <v>417.91468093749211</v>
      </c>
      <c r="L128" s="230">
        <f>(SUM('1.  LRAMVA Summary'!G$54:G$74)+SUM('1.  LRAMVA Summary'!G$75:G$76)*(MONTH($E128)-1)/12)*$H128</f>
        <v>167.92633823707496</v>
      </c>
      <c r="M128" s="230">
        <f>(SUM('1.  LRAMVA Summary'!H$54:H$74)+SUM('1.  LRAMVA Summary'!H$75:H$76)*(MONTH($E128)-1)/12)*$H128</f>
        <v>0</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948.65590813861172</v>
      </c>
    </row>
    <row r="129" spans="2:23" s="9" customFormat="1">
      <c r="B129" s="66"/>
      <c r="E129" s="214">
        <v>43374</v>
      </c>
      <c r="F129" s="214" t="s">
        <v>185</v>
      </c>
      <c r="G129" s="215" t="s">
        <v>69</v>
      </c>
      <c r="H129" s="240">
        <f>$C$46/12</f>
        <v>1.8083333333333335E-3</v>
      </c>
      <c r="I129" s="230">
        <f>(SUM('1.  LRAMVA Summary'!D$54:D$74)+SUM('1.  LRAMVA Summary'!D$75:D$76)*(MONTH($E129)-1)/12)*$H129</f>
        <v>97.185345926784009</v>
      </c>
      <c r="J129" s="230">
        <f>(SUM('1.  LRAMVA Summary'!E$54:E$74)+SUM('1.  LRAMVA Summary'!E$75:E$76)*(MONTH($E129)-1)/12)*$H129</f>
        <v>324.6758703821684</v>
      </c>
      <c r="K129" s="230">
        <f>(SUM('1.  LRAMVA Summary'!F$54:F$74)+SUM('1.  LRAMVA Summary'!F$75:F$76)*(MONTH($E129)-1)/12)*$H129</f>
        <v>486.48652740483266</v>
      </c>
      <c r="L129" s="230">
        <f>(SUM('1.  LRAMVA Summary'!G$54:G$74)+SUM('1.  LRAMVA Summary'!G$75:G$76)*(MONTH($E129)-1)/12)*$H129</f>
        <v>194.72515022753214</v>
      </c>
      <c r="M129" s="230">
        <f>(SUM('1.  LRAMVA Summary'!H$54:H$74)+SUM('1.  LRAMVA Summary'!H$75:H$76)*(MONTH($E129)-1)/12)*$H129</f>
        <v>0</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1103.0728939413173</v>
      </c>
    </row>
    <row r="130" spans="2:23" s="9" customFormat="1">
      <c r="B130" s="66"/>
      <c r="E130" s="214">
        <v>43405</v>
      </c>
      <c r="F130" s="214" t="s">
        <v>185</v>
      </c>
      <c r="G130" s="215" t="s">
        <v>69</v>
      </c>
      <c r="H130" s="240">
        <f t="shared" ref="H130:H131" si="66">$C$46/12</f>
        <v>1.8083333333333335E-3</v>
      </c>
      <c r="I130" s="230">
        <f>(SUM('1.  LRAMVA Summary'!D$54:D$74)+SUM('1.  LRAMVA Summary'!D$75:D$76)*(MONTH($E130)-1)/12)*$H130</f>
        <v>98.269051309500298</v>
      </c>
      <c r="J130" s="230">
        <f>(SUM('1.  LRAMVA Summary'!E$54:E$74)+SUM('1.  LRAMVA Summary'!E$75:E$76)*(MONTH($E130)-1)/12)*$H130</f>
        <v>328.88813842376061</v>
      </c>
      <c r="K130" s="230">
        <f>(SUM('1.  LRAMVA Summary'!F$54:F$74)+SUM('1.  LRAMVA Summary'!F$75:F$76)*(MONTH($E130)-1)/12)*$H130</f>
        <v>493.14508780735963</v>
      </c>
      <c r="L130" s="230">
        <f>(SUM('1.  LRAMVA Summary'!G$54:G$74)+SUM('1.  LRAMVA Summary'!G$75:G$76)*(MONTH($E130)-1)/12)*$H130</f>
        <v>196.64598618286712</v>
      </c>
      <c r="M130" s="230">
        <f>(SUM('1.  LRAMVA Summary'!H$54:H$74)+SUM('1.  LRAMVA Summary'!H$75:H$76)*(MONTH($E130)-1)/12)*$H130</f>
        <v>0</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1116.9482637234876</v>
      </c>
    </row>
    <row r="131" spans="2:23" s="9" customFormat="1">
      <c r="B131" s="66"/>
      <c r="E131" s="214">
        <v>43435</v>
      </c>
      <c r="F131" s="214" t="s">
        <v>185</v>
      </c>
      <c r="G131" s="215" t="s">
        <v>69</v>
      </c>
      <c r="H131" s="240">
        <f t="shared" si="66"/>
        <v>1.8083333333333335E-3</v>
      </c>
      <c r="I131" s="230">
        <f>(SUM('1.  LRAMVA Summary'!D$54:D$74)+SUM('1.  LRAMVA Summary'!D$75:D$76)*(MONTH($E131)-1)/12)*$H131</f>
        <v>99.352756692216602</v>
      </c>
      <c r="J131" s="230">
        <f>(SUM('1.  LRAMVA Summary'!E$54:E$74)+SUM('1.  LRAMVA Summary'!E$75:E$76)*(MONTH($E131)-1)/12)*$H131</f>
        <v>333.10040646535288</v>
      </c>
      <c r="K131" s="230">
        <f>(SUM('1.  LRAMVA Summary'!F$54:F$74)+SUM('1.  LRAMVA Summary'!F$75:F$76)*(MONTH($E131)-1)/12)*$H131</f>
        <v>499.80364820988649</v>
      </c>
      <c r="L131" s="230">
        <f>(SUM('1.  LRAMVA Summary'!G$54:G$74)+SUM('1.  LRAMVA Summary'!G$75:G$76)*(MONTH($E131)-1)/12)*$H131</f>
        <v>198.56682213820207</v>
      </c>
      <c r="M131" s="230">
        <f>(SUM('1.  LRAMVA Summary'!H$54:H$74)+SUM('1.  LRAMVA Summary'!H$75:H$76)*(MONTH($E131)-1)/12)*$H131</f>
        <v>0</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1130.8236335056581</v>
      </c>
    </row>
    <row r="132" spans="2:23" s="9" customFormat="1" ht="15.75" thickBot="1">
      <c r="B132" s="66"/>
      <c r="E132" s="216" t="s">
        <v>468</v>
      </c>
      <c r="F132" s="216"/>
      <c r="G132" s="217"/>
      <c r="H132" s="218"/>
      <c r="I132" s="219">
        <f>SUM(I119:I131)</f>
        <v>1037.5341662345991</v>
      </c>
      <c r="J132" s="219">
        <f>SUM(J119:J131)</f>
        <v>7909.790433721947</v>
      </c>
      <c r="K132" s="219">
        <f t="shared" ref="K132:O132" si="67">SUM(K119:K131)</f>
        <v>12675.999599232426</v>
      </c>
      <c r="L132" s="219">
        <f t="shared" si="67"/>
        <v>5383.7659145660273</v>
      </c>
      <c r="M132" s="219">
        <f t="shared" si="67"/>
        <v>0</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27007.090113754999</v>
      </c>
    </row>
    <row r="133" spans="2:23" s="9" customFormat="1" ht="15.7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1037.5341662345991</v>
      </c>
      <c r="J134" s="228">
        <f t="shared" ref="J134" si="69">J132+J133</f>
        <v>7909.790433721947</v>
      </c>
      <c r="K134" s="228">
        <f t="shared" ref="K134" si="70">K132+K133</f>
        <v>12675.999599232426</v>
      </c>
      <c r="L134" s="228">
        <f t="shared" ref="L134" si="71">L132+L133</f>
        <v>5383.7659145660273</v>
      </c>
      <c r="M134" s="228">
        <f t="shared" ref="M134" si="72">M132+M133</f>
        <v>0</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27007.090113754999</v>
      </c>
    </row>
    <row r="135" spans="2:23" s="9" customFormat="1">
      <c r="B135" s="66"/>
      <c r="E135" s="214">
        <v>43466</v>
      </c>
      <c r="F135" s="214" t="s">
        <v>186</v>
      </c>
      <c r="G135" s="215" t="s">
        <v>65</v>
      </c>
      <c r="H135" s="240">
        <f>$C$47/12</f>
        <v>2.0416666666666669E-3</v>
      </c>
      <c r="I135" s="230">
        <f>(SUM('1.  LRAMVA Summary'!D$54:D$77)+SUM('1.  LRAMVA Summary'!D$78:D$79)*(MONTH($E135)-1)/12)*$H135</f>
        <v>113.39600556847265</v>
      </c>
      <c r="J135" s="230">
        <f>(SUM('1.  LRAMVA Summary'!E$54:E$77)+SUM('1.  LRAMVA Summary'!E$78:E$79)*(MONTH($E135)-1)/12)*$H135</f>
        <v>380.83689057235739</v>
      </c>
      <c r="K135" s="230">
        <f>(SUM('1.  LRAMVA Summary'!F$54:F$77)+SUM('1.  LRAMVA Summary'!F$78:F$79)*(MONTH($E135)-1)/12)*$H135</f>
        <v>571.81217101401523</v>
      </c>
      <c r="L135" s="230">
        <f>(SUM('1.  LRAMVA Summary'!G$54:G$77)+SUM('1.  LRAMVA Summary'!G$78:G$79)*(MONTH($E135)-1)/12)*$H135</f>
        <v>226.35703333141279</v>
      </c>
      <c r="M135" s="230">
        <f>(SUM('1.  LRAMVA Summary'!H$54:H$77)+SUM('1.  LRAMVA Summary'!H$78:H$79)*(MONTH($E135)-1)/12)*$H135</f>
        <v>0</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1292.402100486258</v>
      </c>
    </row>
    <row r="136" spans="2:23" s="9" customFormat="1">
      <c r="B136" s="66"/>
      <c r="E136" s="214">
        <v>43497</v>
      </c>
      <c r="F136" s="214" t="s">
        <v>186</v>
      </c>
      <c r="G136" s="215" t="s">
        <v>65</v>
      </c>
      <c r="H136" s="240">
        <f t="shared" ref="H136:H137" si="75">$C$47/12</f>
        <v>2.0416666666666669E-3</v>
      </c>
      <c r="I136" s="230">
        <f>(SUM('1.  LRAMVA Summary'!D$54:D$77)+SUM('1.  LRAMVA Summary'!D$78:D$79)*(MONTH($E136)-1)/12)*$H136</f>
        <v>114.02115223578308</v>
      </c>
      <c r="J136" s="230">
        <f>(SUM('1.  LRAMVA Summary'!E$54:E$77)+SUM('1.  LRAMVA Summary'!E$78:E$79)*(MONTH($E136)-1)/12)*$H136</f>
        <v>385.24414198124873</v>
      </c>
      <c r="K136" s="230">
        <f>(SUM('1.  LRAMVA Summary'!F$54:F$77)+SUM('1.  LRAMVA Summary'!F$78:F$79)*(MONTH($E136)-1)/12)*$H136</f>
        <v>579.22846396398859</v>
      </c>
      <c r="L136" s="230">
        <f>(SUM('1.  LRAMVA Summary'!G$54:G$77)+SUM('1.  LRAMVA Summary'!G$78:G$79)*(MONTH($E136)-1)/12)*$H136</f>
        <v>228.42272502442125</v>
      </c>
      <c r="M136" s="230">
        <f>(SUM('1.  LRAMVA Summary'!H$54:H$77)+SUM('1.  LRAMVA Summary'!H$78:H$79)*(MONTH($E136)-1)/12)*$H136</f>
        <v>0</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1306.9164832054416</v>
      </c>
    </row>
    <row r="137" spans="2:23" s="9" customFormat="1">
      <c r="B137" s="66"/>
      <c r="E137" s="214">
        <v>43525</v>
      </c>
      <c r="F137" s="214" t="s">
        <v>186</v>
      </c>
      <c r="G137" s="215" t="s">
        <v>65</v>
      </c>
      <c r="H137" s="240">
        <f t="shared" si="75"/>
        <v>2.0416666666666669E-3</v>
      </c>
      <c r="I137" s="230">
        <f>(SUM('1.  LRAMVA Summary'!D$54:D$77)+SUM('1.  LRAMVA Summary'!D$78:D$79)*(MONTH($E137)-1)/12)*$H137</f>
        <v>114.64629890309351</v>
      </c>
      <c r="J137" s="230">
        <f>(SUM('1.  LRAMVA Summary'!E$54:E$77)+SUM('1.  LRAMVA Summary'!E$78:E$79)*(MONTH($E137)-1)/12)*$H137</f>
        <v>389.65139339014002</v>
      </c>
      <c r="K137" s="230">
        <f>(SUM('1.  LRAMVA Summary'!F$54:F$77)+SUM('1.  LRAMVA Summary'!F$78:F$79)*(MONTH($E137)-1)/12)*$H137</f>
        <v>586.64475691396206</v>
      </c>
      <c r="L137" s="230">
        <f>(SUM('1.  LRAMVA Summary'!G$54:G$77)+SUM('1.  LRAMVA Summary'!G$78:G$79)*(MONTH($E137)-1)/12)*$H137</f>
        <v>230.48841671742974</v>
      </c>
      <c r="M137" s="230">
        <f>(SUM('1.  LRAMVA Summary'!H$54:H$77)+SUM('1.  LRAMVA Summary'!H$78:H$79)*(MONTH($E137)-1)/12)*$H137</f>
        <v>0</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1321.4308659246253</v>
      </c>
    </row>
    <row r="138" spans="2:23" s="8" customFormat="1">
      <c r="B138" s="239"/>
      <c r="E138" s="214">
        <v>43556</v>
      </c>
      <c r="F138" s="214" t="s">
        <v>186</v>
      </c>
      <c r="G138" s="215" t="s">
        <v>66</v>
      </c>
      <c r="H138" s="240">
        <f>$C$48/12</f>
        <v>1.8166666666666667E-3</v>
      </c>
      <c r="I138" s="230">
        <f>(SUM('1.  LRAMVA Summary'!D$54:D$77)+SUM('1.  LRAMVA Summary'!D$78:D$79)*(MONTH($E138)-1)/12)*$H138</f>
        <v>102.56806177284922</v>
      </c>
      <c r="J138" s="230">
        <f>(SUM('1.  LRAMVA Summary'!E$54:E$77)+SUM('1.  LRAMVA Summary'!E$78:E$79)*(MONTH($E138)-1)/12)*$H138</f>
        <v>350.63177373954625</v>
      </c>
      <c r="K138" s="230">
        <f>(SUM('1.  LRAMVA Summary'!F$54:F$77)+SUM('1.  LRAMVA Summary'!F$78:F$79)*(MONTH($E138)-1)/12)*$H138</f>
        <v>528.5930974299506</v>
      </c>
      <c r="L138" s="230">
        <f>(SUM('1.  LRAMVA Summary'!G$54:G$77)+SUM('1.  LRAMVA Summary'!G$78:G$79)*(MONTH($E138)-1)/12)*$H138</f>
        <v>206.92569646316539</v>
      </c>
      <c r="M138" s="230">
        <f>(SUM('1.  LRAMVA Summary'!H$54:H$77)+SUM('1.  LRAMVA Summary'!H$78:H$79)*(MONTH($E138)-1)/12)*$H138</f>
        <v>0</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1188.7186294055114</v>
      </c>
    </row>
    <row r="139" spans="2:23" s="9" customFormat="1">
      <c r="B139" s="66"/>
      <c r="E139" s="214">
        <v>43586</v>
      </c>
      <c r="F139" s="214" t="s">
        <v>186</v>
      </c>
      <c r="G139" s="215" t="s">
        <v>66</v>
      </c>
      <c r="H139" s="240">
        <f>$C$48/12</f>
        <v>1.8166666666666667E-3</v>
      </c>
      <c r="I139" s="230">
        <f>(SUM('1.  LRAMVA Summary'!D$54:D$77)+SUM('1.  LRAMVA Summary'!D$78:D$79)*(MONTH($E139)-1)/12)*$H139</f>
        <v>103.12431472580299</v>
      </c>
      <c r="J139" s="230">
        <f>(SUM('1.  LRAMVA Summary'!E$54:E$77)+SUM('1.  LRAMVA Summary'!E$78:E$79)*(MONTH($E139)-1)/12)*$H139</f>
        <v>354.5533280543965</v>
      </c>
      <c r="K139" s="230">
        <f>(SUM('1.  LRAMVA Summary'!F$54:F$77)+SUM('1.  LRAMVA Summary'!F$78:F$79)*(MONTH($E139)-1)/12)*$H139</f>
        <v>535.1920846262534</v>
      </c>
      <c r="L139" s="230">
        <f>(SUM('1.  LRAMVA Summary'!G$54:G$77)+SUM('1.  LRAMVA Summary'!G$78:G$79)*(MONTH($E139)-1)/12)*$H139</f>
        <v>208.76374050020965</v>
      </c>
      <c r="M139" s="230">
        <f>(SUM('1.  LRAMVA Summary'!H$54:H$77)+SUM('1.  LRAMVA Summary'!H$78:H$79)*(MONTH($E139)-1)/12)*$H139</f>
        <v>0</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1201.6334679066626</v>
      </c>
    </row>
    <row r="140" spans="2:23" s="9" customFormat="1">
      <c r="B140" s="66"/>
      <c r="E140" s="214">
        <v>43617</v>
      </c>
      <c r="F140" s="214" t="s">
        <v>186</v>
      </c>
      <c r="G140" s="215" t="s">
        <v>66</v>
      </c>
      <c r="H140" s="240">
        <f t="shared" ref="H140" si="77">$C$48/12</f>
        <v>1.8166666666666667E-3</v>
      </c>
      <c r="I140" s="230">
        <f>(SUM('1.  LRAMVA Summary'!D$54:D$77)+SUM('1.  LRAMVA Summary'!D$78:D$79)*(MONTH($E140)-1)/12)*$H140</f>
        <v>103.68056767875676</v>
      </c>
      <c r="J140" s="230">
        <f>(SUM('1.  LRAMVA Summary'!E$54:E$77)+SUM('1.  LRAMVA Summary'!E$78:E$79)*(MONTH($E140)-1)/12)*$H140</f>
        <v>358.47488236924681</v>
      </c>
      <c r="K140" s="230">
        <f>(SUM('1.  LRAMVA Summary'!F$54:F$77)+SUM('1.  LRAMVA Summary'!F$78:F$79)*(MONTH($E140)-1)/12)*$H140</f>
        <v>541.79107182255632</v>
      </c>
      <c r="L140" s="230">
        <f>(SUM('1.  LRAMVA Summary'!G$54:G$77)+SUM('1.  LRAMVA Summary'!G$78:G$79)*(MONTH($E140)-1)/12)*$H140</f>
        <v>210.60178453725388</v>
      </c>
      <c r="M140" s="230">
        <f>(SUM('1.  LRAMVA Summary'!H$54:H$77)+SUM('1.  LRAMVA Summary'!H$78:H$79)*(MONTH($E140)-1)/12)*$H140</f>
        <v>0</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1214.5483064078137</v>
      </c>
    </row>
    <row r="141" spans="2:23" s="9" customFormat="1">
      <c r="B141" s="66"/>
      <c r="E141" s="214">
        <v>43647</v>
      </c>
      <c r="F141" s="214" t="s">
        <v>186</v>
      </c>
      <c r="G141" s="215" t="s">
        <v>68</v>
      </c>
      <c r="H141" s="240">
        <f>$C$49/12</f>
        <v>1.8166666666666667E-3</v>
      </c>
      <c r="I141" s="230">
        <f>(SUM('1.  LRAMVA Summary'!D$54:D$77)+SUM('1.  LRAMVA Summary'!D$78:D$79)*(MONTH($E141)-1)/12)*$H141</f>
        <v>104.23682063171054</v>
      </c>
      <c r="J141" s="230">
        <f>(SUM('1.  LRAMVA Summary'!E$54:E$77)+SUM('1.  LRAMVA Summary'!E$78:E$79)*(MONTH($E141)-1)/12)*$H141</f>
        <v>362.39643668409701</v>
      </c>
      <c r="K141" s="230">
        <f>(SUM('1.  LRAMVA Summary'!F$54:F$77)+SUM('1.  LRAMVA Summary'!F$78:F$79)*(MONTH($E141)-1)/12)*$H141</f>
        <v>548.39005901885923</v>
      </c>
      <c r="L141" s="230">
        <f>(SUM('1.  LRAMVA Summary'!G$54:G$77)+SUM('1.  LRAMVA Summary'!G$78:G$79)*(MONTH($E141)-1)/12)*$H141</f>
        <v>212.43982857429816</v>
      </c>
      <c r="M141" s="230">
        <f>(SUM('1.  LRAMVA Summary'!H$54:H$77)+SUM('1.  LRAMVA Summary'!H$78:H$79)*(MONTH($E141)-1)/12)*$H141</f>
        <v>0</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1227.463144908965</v>
      </c>
    </row>
    <row r="142" spans="2:23" s="9" customFormat="1">
      <c r="B142" s="66"/>
      <c r="E142" s="214">
        <v>43678</v>
      </c>
      <c r="F142" s="214" t="s">
        <v>186</v>
      </c>
      <c r="G142" s="215" t="s">
        <v>68</v>
      </c>
      <c r="H142" s="240">
        <f t="shared" ref="H142" si="78">$C$49/12</f>
        <v>1.8166666666666667E-3</v>
      </c>
      <c r="I142" s="230">
        <f>(SUM('1.  LRAMVA Summary'!D$54:D$77)+SUM('1.  LRAMVA Summary'!D$78:D$79)*(MONTH($E142)-1)/12)*$H142</f>
        <v>104.79307358466431</v>
      </c>
      <c r="J142" s="230">
        <f>(SUM('1.  LRAMVA Summary'!E$54:E$77)+SUM('1.  LRAMVA Summary'!E$78:E$79)*(MONTH($E142)-1)/12)*$H142</f>
        <v>366.31799099894727</v>
      </c>
      <c r="K142" s="230">
        <f>(SUM('1.  LRAMVA Summary'!F$54:F$77)+SUM('1.  LRAMVA Summary'!F$78:F$79)*(MONTH($E142)-1)/12)*$H142</f>
        <v>554.98904621516203</v>
      </c>
      <c r="L142" s="230">
        <f>(SUM('1.  LRAMVA Summary'!G$54:G$77)+SUM('1.  LRAMVA Summary'!G$78:G$79)*(MONTH($E142)-1)/12)*$H142</f>
        <v>214.27787261134242</v>
      </c>
      <c r="M142" s="230">
        <f>(SUM('1.  LRAMVA Summary'!H$54:H$77)+SUM('1.  LRAMVA Summary'!H$78:H$79)*(MONTH($E142)-1)/12)*$H142</f>
        <v>0</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1240.377983410116</v>
      </c>
    </row>
    <row r="143" spans="2:23" s="9" customFormat="1">
      <c r="B143" s="66"/>
      <c r="E143" s="214">
        <v>43709</v>
      </c>
      <c r="F143" s="214" t="s">
        <v>186</v>
      </c>
      <c r="G143" s="215" t="s">
        <v>68</v>
      </c>
      <c r="H143" s="240">
        <f>$C$49/12</f>
        <v>1.8166666666666667E-3</v>
      </c>
      <c r="I143" s="230">
        <f>(SUM('1.  LRAMVA Summary'!D$54:D$77)+SUM('1.  LRAMVA Summary'!D$78:D$79)*(MONTH($E143)-1)/12)*$H143</f>
        <v>105.3493265376181</v>
      </c>
      <c r="J143" s="230">
        <f>(SUM('1.  LRAMVA Summary'!E$54:E$77)+SUM('1.  LRAMVA Summary'!E$78:E$79)*(MONTH($E143)-1)/12)*$H143</f>
        <v>370.23954531379752</v>
      </c>
      <c r="K143" s="230">
        <f>(SUM('1.  LRAMVA Summary'!F$54:F$77)+SUM('1.  LRAMVA Summary'!F$78:F$79)*(MONTH($E143)-1)/12)*$H143</f>
        <v>561.58803341146483</v>
      </c>
      <c r="L143" s="230">
        <f>(SUM('1.  LRAMVA Summary'!G$54:G$77)+SUM('1.  LRAMVA Summary'!G$78:G$79)*(MONTH($E143)-1)/12)*$H143</f>
        <v>216.11591664838667</v>
      </c>
      <c r="M143" s="230">
        <f>(SUM('1.  LRAMVA Summary'!H$54:H$77)+SUM('1.  LRAMVA Summary'!H$78:H$79)*(MONTH($E143)-1)/12)*$H143</f>
        <v>0</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1253.2928219112671</v>
      </c>
    </row>
    <row r="144" spans="2:23" s="9" customFormat="1">
      <c r="B144" s="66"/>
      <c r="E144" s="214">
        <v>43739</v>
      </c>
      <c r="F144" s="214" t="s">
        <v>186</v>
      </c>
      <c r="G144" s="215" t="s">
        <v>69</v>
      </c>
      <c r="H144" s="240">
        <f>$C$50/12</f>
        <v>1.8166666666666667E-3</v>
      </c>
      <c r="I144" s="230">
        <f>(SUM('1.  LRAMVA Summary'!D$54:D$77)+SUM('1.  LRAMVA Summary'!D$78:D$79)*(MONTH($E144)-1)/12)*$H144</f>
        <v>105.90557949057185</v>
      </c>
      <c r="J144" s="230">
        <f>(SUM('1.  LRAMVA Summary'!E$54:E$77)+SUM('1.  LRAMVA Summary'!E$78:E$79)*(MONTH($E144)-1)/12)*$H144</f>
        <v>374.16109962864772</v>
      </c>
      <c r="K144" s="230">
        <f>(SUM('1.  LRAMVA Summary'!F$54:F$77)+SUM('1.  LRAMVA Summary'!F$78:F$79)*(MONTH($E144)-1)/12)*$H144</f>
        <v>568.18702060776775</v>
      </c>
      <c r="L144" s="230">
        <f>(SUM('1.  LRAMVA Summary'!G$54:G$77)+SUM('1.  LRAMVA Summary'!G$78:G$79)*(MONTH($E144)-1)/12)*$H144</f>
        <v>217.95396068543093</v>
      </c>
      <c r="M144" s="230">
        <f>(SUM('1.  LRAMVA Summary'!H$54:H$77)+SUM('1.  LRAMVA Summary'!H$78:H$79)*(MONTH($E144)-1)/12)*$H144</f>
        <v>0</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1266.2076604124181</v>
      </c>
    </row>
    <row r="145" spans="2:23" s="9" customFormat="1">
      <c r="B145" s="66"/>
      <c r="E145" s="214">
        <v>43770</v>
      </c>
      <c r="F145" s="214" t="s">
        <v>186</v>
      </c>
      <c r="G145" s="215" t="s">
        <v>69</v>
      </c>
      <c r="H145" s="240">
        <f t="shared" ref="H145:H146" si="79">$C$50/12</f>
        <v>1.8166666666666667E-3</v>
      </c>
      <c r="I145" s="230">
        <f>(SUM('1.  LRAMVA Summary'!D$54:D$77)+SUM('1.  LRAMVA Summary'!D$78:D$79)*(MONTH($E145)-1)/12)*$H145</f>
        <v>106.46183244352564</v>
      </c>
      <c r="J145" s="230">
        <f>(SUM('1.  LRAMVA Summary'!E$54:E$77)+SUM('1.  LRAMVA Summary'!E$78:E$79)*(MONTH($E145)-1)/12)*$H145</f>
        <v>378.08265394349797</v>
      </c>
      <c r="K145" s="230">
        <f>(SUM('1.  LRAMVA Summary'!F$54:F$77)+SUM('1.  LRAMVA Summary'!F$78:F$79)*(MONTH($E145)-1)/12)*$H145</f>
        <v>574.78600780407055</v>
      </c>
      <c r="L145" s="230">
        <f>(SUM('1.  LRAMVA Summary'!G$54:G$77)+SUM('1.  LRAMVA Summary'!G$78:G$79)*(MONTH($E145)-1)/12)*$H145</f>
        <v>219.79200472247521</v>
      </c>
      <c r="M145" s="230">
        <f>(SUM('1.  LRAMVA Summary'!H$54:H$77)+SUM('1.  LRAMVA Summary'!H$78:H$79)*(MONTH($E145)-1)/12)*$H145</f>
        <v>0</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1279.1224989135694</v>
      </c>
    </row>
    <row r="146" spans="2:23" s="9" customFormat="1">
      <c r="B146" s="66"/>
      <c r="E146" s="214">
        <v>43800</v>
      </c>
      <c r="F146" s="214" t="s">
        <v>186</v>
      </c>
      <c r="G146" s="215" t="s">
        <v>69</v>
      </c>
      <c r="H146" s="240">
        <f t="shared" si="79"/>
        <v>1.8166666666666667E-3</v>
      </c>
      <c r="I146" s="230">
        <f>(SUM('1.  LRAMVA Summary'!D$54:D$77)+SUM('1.  LRAMVA Summary'!D$78:D$79)*(MONTH($E146)-1)/12)*$H146</f>
        <v>107.01808539647941</v>
      </c>
      <c r="J146" s="230">
        <f>(SUM('1.  LRAMVA Summary'!E$54:E$77)+SUM('1.  LRAMVA Summary'!E$78:E$79)*(MONTH($E146)-1)/12)*$H146</f>
        <v>382.00420825834823</v>
      </c>
      <c r="K146" s="230">
        <f>(SUM('1.  LRAMVA Summary'!F$54:F$77)+SUM('1.  LRAMVA Summary'!F$78:F$79)*(MONTH($E146)-1)/12)*$H146</f>
        <v>581.38499500037335</v>
      </c>
      <c r="L146" s="230">
        <f>(SUM('1.  LRAMVA Summary'!G$54:G$77)+SUM('1.  LRAMVA Summary'!G$78:G$79)*(MONTH($E146)-1)/12)*$H146</f>
        <v>221.63004875951947</v>
      </c>
      <c r="M146" s="230">
        <f>(SUM('1.  LRAMVA Summary'!H$54:H$77)+SUM('1.  LRAMVA Summary'!H$78:H$79)*(MONTH($E146)-1)/12)*$H146</f>
        <v>0</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1292.0373374147205</v>
      </c>
    </row>
    <row r="147" spans="2:23" s="9" customFormat="1" ht="15.75" thickBot="1">
      <c r="B147" s="66"/>
      <c r="E147" s="216" t="s">
        <v>469</v>
      </c>
      <c r="F147" s="216"/>
      <c r="G147" s="217"/>
      <c r="H147" s="218"/>
      <c r="I147" s="219">
        <f>SUM(I134:I146)</f>
        <v>2322.7352852039271</v>
      </c>
      <c r="J147" s="219">
        <f>SUM(J134:J146)</f>
        <v>12362.384778656218</v>
      </c>
      <c r="K147" s="219">
        <f t="shared" ref="K147:O147" si="80">SUM(K134:K146)</f>
        <v>19408.586407060855</v>
      </c>
      <c r="L147" s="219">
        <f t="shared" si="80"/>
        <v>7997.5349431413706</v>
      </c>
      <c r="M147" s="219">
        <f t="shared" si="80"/>
        <v>0</v>
      </c>
      <c r="N147" s="219">
        <f t="shared" si="80"/>
        <v>0</v>
      </c>
      <c r="O147" s="219">
        <f t="shared" si="80"/>
        <v>0</v>
      </c>
      <c r="P147" s="219">
        <f t="shared" ref="P147:V147" si="81">SUM(P134:P146)</f>
        <v>0</v>
      </c>
      <c r="Q147" s="219">
        <f t="shared" si="81"/>
        <v>0</v>
      </c>
      <c r="R147" s="219">
        <f t="shared" si="81"/>
        <v>0</v>
      </c>
      <c r="S147" s="219">
        <f t="shared" si="81"/>
        <v>0</v>
      </c>
      <c r="T147" s="219">
        <f t="shared" si="81"/>
        <v>0</v>
      </c>
      <c r="U147" s="219">
        <f t="shared" si="81"/>
        <v>0</v>
      </c>
      <c r="V147" s="219">
        <f t="shared" si="81"/>
        <v>0</v>
      </c>
      <c r="W147" s="219">
        <f>SUM(W134:W146)</f>
        <v>42091.241414062359</v>
      </c>
    </row>
    <row r="148" spans="2:23" s="9" customFormat="1" ht="15.7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2322.7352852039271</v>
      </c>
      <c r="J149" s="228">
        <f t="shared" ref="J149" si="82">J147+J148</f>
        <v>12362.384778656218</v>
      </c>
      <c r="K149" s="228">
        <f t="shared" ref="K149" si="83">K147+K148</f>
        <v>19408.586407060855</v>
      </c>
      <c r="L149" s="228">
        <f t="shared" ref="L149" si="84">L147+L148</f>
        <v>7997.5349431413706</v>
      </c>
      <c r="M149" s="228">
        <f t="shared" ref="M149" si="85">M147+M148</f>
        <v>0</v>
      </c>
      <c r="N149" s="228">
        <f t="shared" ref="N149" si="86">N147+N148</f>
        <v>0</v>
      </c>
      <c r="O149" s="228">
        <f t="shared" ref="O149:V149" si="87">O147+O148</f>
        <v>0</v>
      </c>
      <c r="P149" s="228">
        <f t="shared" si="87"/>
        <v>0</v>
      </c>
      <c r="Q149" s="228">
        <f t="shared" si="87"/>
        <v>0</v>
      </c>
      <c r="R149" s="228">
        <f t="shared" si="87"/>
        <v>0</v>
      </c>
      <c r="S149" s="228">
        <f t="shared" si="87"/>
        <v>0</v>
      </c>
      <c r="T149" s="228">
        <f t="shared" si="87"/>
        <v>0</v>
      </c>
      <c r="U149" s="228">
        <f t="shared" si="87"/>
        <v>0</v>
      </c>
      <c r="V149" s="228">
        <f t="shared" si="87"/>
        <v>0</v>
      </c>
      <c r="W149" s="228">
        <f>W147+W148</f>
        <v>42091.241414062359</v>
      </c>
    </row>
    <row r="150" spans="2:23" s="9" customFormat="1">
      <c r="B150" s="66"/>
      <c r="E150" s="214">
        <v>43831</v>
      </c>
      <c r="F150" s="214" t="s">
        <v>187</v>
      </c>
      <c r="G150" s="215" t="s">
        <v>65</v>
      </c>
      <c r="H150" s="240">
        <f>$C$51/12</f>
        <v>1.8166666666666667E-3</v>
      </c>
      <c r="I150" s="230">
        <f>(SUM('1.  LRAMVA Summary'!D$54:D$80)+SUM('1.  LRAMVA Summary'!D$81:D$82)*(MONTH($E150)-1)/12)*$H150</f>
        <v>107.57433834943319</v>
      </c>
      <c r="J150" s="230">
        <f>(SUM('1.  LRAMVA Summary'!E$54:E$80)+SUM('1.  LRAMVA Summary'!E$81:E$82)*(MONTH($E150)-1)/12)*$H150</f>
        <v>385.92576257319843</v>
      </c>
      <c r="K150" s="230">
        <f>(SUM('1.  LRAMVA Summary'!F$54:F$80)+SUM('1.  LRAMVA Summary'!F$81:F$82)*(MONTH($E150)-1)/12)*$H150</f>
        <v>587.98398219667615</v>
      </c>
      <c r="L150" s="230">
        <f>(SUM('1.  LRAMVA Summary'!G$54:G$80)+SUM('1.  LRAMVA Summary'!G$81:G$82)*(MONTH($E150)-1)/12)*$H150</f>
        <v>223.4680927965637</v>
      </c>
      <c r="M150" s="230">
        <f>(SUM('1.  LRAMVA Summary'!H$54:H$80)+SUM('1.  LRAMVA Summary'!H$81:H$82)*(MONTH($E150)-1)/12)*$H150</f>
        <v>0</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1304.9521759158715</v>
      </c>
    </row>
    <row r="151" spans="2:23" s="9" customFormat="1">
      <c r="B151" s="66"/>
      <c r="E151" s="214">
        <v>43862</v>
      </c>
      <c r="F151" s="214" t="s">
        <v>187</v>
      </c>
      <c r="G151" s="215" t="s">
        <v>65</v>
      </c>
      <c r="H151" s="240">
        <f t="shared" ref="H151:H152" si="88">$C$51/12</f>
        <v>1.8166666666666667E-3</v>
      </c>
      <c r="I151" s="230">
        <f>(SUM('1.  LRAMVA Summary'!D$54:D$80)+SUM('1.  LRAMVA Summary'!D$81:D$82)*(MONTH($E151)-1)/12)*$H151</f>
        <v>107.57433834943319</v>
      </c>
      <c r="J151" s="230">
        <f>(SUM('1.  LRAMVA Summary'!E$54:E$80)+SUM('1.  LRAMVA Summary'!E$81:E$82)*(MONTH($E151)-1)/12)*$H151</f>
        <v>389.85219149011516</v>
      </c>
      <c r="K151" s="230">
        <f>(SUM('1.  LRAMVA Summary'!F$54:F$80)+SUM('1.  LRAMVA Summary'!F$81:F$82)*(MONTH($E151)-1)/12)*$H151</f>
        <v>594.60846351750388</v>
      </c>
      <c r="L151" s="230">
        <f>(SUM('1.  LRAMVA Summary'!G$54:G$80)+SUM('1.  LRAMVA Summary'!G$81:G$82)*(MONTH($E151)-1)/12)*$H151</f>
        <v>225.31560090447542</v>
      </c>
      <c r="M151" s="230">
        <f>(SUM('1.  LRAMVA Summary'!H$54:H$80)+SUM('1.  LRAMVA Summary'!H$81:H$82)*(MONTH($E151)-1)/12)*$H151</f>
        <v>0</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1317.3505942615277</v>
      </c>
    </row>
    <row r="152" spans="2:23" s="9" customFormat="1">
      <c r="B152" s="66"/>
      <c r="E152" s="214">
        <v>43891</v>
      </c>
      <c r="F152" s="214" t="s">
        <v>187</v>
      </c>
      <c r="G152" s="215" t="s">
        <v>65</v>
      </c>
      <c r="H152" s="240">
        <f t="shared" si="88"/>
        <v>1.8166666666666667E-3</v>
      </c>
      <c r="I152" s="230">
        <f>(SUM('1.  LRAMVA Summary'!D$54:D$80)+SUM('1.  LRAMVA Summary'!D$81:D$82)*(MONTH($E152)-1)/12)*$H152</f>
        <v>107.57433834943319</v>
      </c>
      <c r="J152" s="230">
        <f>(SUM('1.  LRAMVA Summary'!E$54:E$80)+SUM('1.  LRAMVA Summary'!E$81:E$82)*(MONTH($E152)-1)/12)*$H152</f>
        <v>393.77862040703184</v>
      </c>
      <c r="K152" s="230">
        <f>(SUM('1.  LRAMVA Summary'!F$54:F$80)+SUM('1.  LRAMVA Summary'!F$81:F$82)*(MONTH($E152)-1)/12)*$H152</f>
        <v>601.23294483833172</v>
      </c>
      <c r="L152" s="230">
        <f>(SUM('1.  LRAMVA Summary'!G$54:G$80)+SUM('1.  LRAMVA Summary'!G$81:G$82)*(MONTH($E152)-1)/12)*$H152</f>
        <v>227.16310901238717</v>
      </c>
      <c r="M152" s="230">
        <f>(SUM('1.  LRAMVA Summary'!H$54:H$80)+SUM('1.  LRAMVA Summary'!H$81:H$82)*(MONTH($E152)-1)/12)*$H152</f>
        <v>0</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1329.7490126071839</v>
      </c>
    </row>
    <row r="153" spans="2:23" s="9" customFormat="1">
      <c r="B153" s="66"/>
      <c r="E153" s="214">
        <v>43922</v>
      </c>
      <c r="F153" s="214" t="s">
        <v>187</v>
      </c>
      <c r="G153" s="215" t="s">
        <v>66</v>
      </c>
      <c r="H153" s="240">
        <f>$C$52/12</f>
        <v>1.8166666666666667E-3</v>
      </c>
      <c r="I153" s="230">
        <f>(SUM('1.  LRAMVA Summary'!D$54:D$80)+SUM('1.  LRAMVA Summary'!D$81:D$82)*(MONTH($E153)-1)/12)*$H153</f>
        <v>107.57433834943319</v>
      </c>
      <c r="J153" s="230">
        <f>(SUM('1.  LRAMVA Summary'!E$54:E$80)+SUM('1.  LRAMVA Summary'!E$81:E$82)*(MONTH($E153)-1)/12)*$H153</f>
        <v>397.70504932394857</v>
      </c>
      <c r="K153" s="230">
        <f>(SUM('1.  LRAMVA Summary'!F$54:F$80)+SUM('1.  LRAMVA Summary'!F$81:F$82)*(MONTH($E153)-1)/12)*$H153</f>
        <v>607.85742615915944</v>
      </c>
      <c r="L153" s="230">
        <f>(SUM('1.  LRAMVA Summary'!G$54:G$80)+SUM('1.  LRAMVA Summary'!G$81:G$82)*(MONTH($E153)-1)/12)*$H153</f>
        <v>229.01061712029889</v>
      </c>
      <c r="M153" s="230">
        <f>(SUM('1.  LRAMVA Summary'!H$54:H$80)+SUM('1.  LRAMVA Summary'!H$81:H$82)*(MONTH($E153)-1)/12)*$H153</f>
        <v>0</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1342.1474309528398</v>
      </c>
    </row>
    <row r="154" spans="2:23" s="9" customFormat="1">
      <c r="B154" s="66"/>
      <c r="E154" s="214">
        <v>43952</v>
      </c>
      <c r="F154" s="214" t="s">
        <v>187</v>
      </c>
      <c r="G154" s="215" t="s">
        <v>66</v>
      </c>
      <c r="H154" s="240">
        <f>$C$52/12</f>
        <v>1.8166666666666667E-3</v>
      </c>
      <c r="I154" s="230">
        <f>(SUM('1.  LRAMVA Summary'!D$54:D$80)+SUM('1.  LRAMVA Summary'!D$81:D$82)*(MONTH($E154)-1)/12)*$H154</f>
        <v>107.57433834943319</v>
      </c>
      <c r="J154" s="230">
        <f>(SUM('1.  LRAMVA Summary'!E$54:E$80)+SUM('1.  LRAMVA Summary'!E$81:E$82)*(MONTH($E154)-1)/12)*$H154</f>
        <v>401.63147824086519</v>
      </c>
      <c r="K154" s="230">
        <f>(SUM('1.  LRAMVA Summary'!F$54:F$80)+SUM('1.  LRAMVA Summary'!F$81:F$82)*(MONTH($E154)-1)/12)*$H154</f>
        <v>614.48190747998729</v>
      </c>
      <c r="L154" s="230">
        <f>(SUM('1.  LRAMVA Summary'!G$54:G$80)+SUM('1.  LRAMVA Summary'!G$81:G$82)*(MONTH($E154)-1)/12)*$H154</f>
        <v>230.85812522821061</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1354.5458492984963</v>
      </c>
    </row>
    <row r="155" spans="2:23" s="9" customFormat="1">
      <c r="B155" s="66"/>
      <c r="E155" s="214">
        <v>43983</v>
      </c>
      <c r="F155" s="214" t="s">
        <v>187</v>
      </c>
      <c r="G155" s="215" t="s">
        <v>66</v>
      </c>
      <c r="H155" s="240">
        <f>$C$52/12</f>
        <v>1.8166666666666667E-3</v>
      </c>
      <c r="I155" s="230">
        <f>(SUM('1.  LRAMVA Summary'!D$54:D$80)+SUM('1.  LRAMVA Summary'!D$81:D$82)*(MONTH($E155)-1)/12)*$H155</f>
        <v>107.57433834943319</v>
      </c>
      <c r="J155" s="230">
        <f>(SUM('1.  LRAMVA Summary'!E$54:E$80)+SUM('1.  LRAMVA Summary'!E$81:E$82)*(MONTH($E155)-1)/12)*$H155</f>
        <v>405.55790715778193</v>
      </c>
      <c r="K155" s="230">
        <f>(SUM('1.  LRAMVA Summary'!F$54:F$80)+SUM('1.  LRAMVA Summary'!F$81:F$82)*(MONTH($E155)-1)/12)*$H155</f>
        <v>621.10638880081501</v>
      </c>
      <c r="L155" s="230">
        <f>(SUM('1.  LRAMVA Summary'!G$54:G$80)+SUM('1.  LRAMVA Summary'!G$81:G$82)*(MONTH($E155)-1)/12)*$H155</f>
        <v>232.7056333361223</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1366.9442676441524</v>
      </c>
    </row>
    <row r="156" spans="2:23" s="9" customFormat="1">
      <c r="B156" s="66"/>
      <c r="E156" s="214">
        <v>44013</v>
      </c>
      <c r="F156" s="214" t="s">
        <v>187</v>
      </c>
      <c r="G156" s="215" t="s">
        <v>68</v>
      </c>
      <c r="H156" s="240">
        <f>$C$53/12</f>
        <v>4.75E-4</v>
      </c>
      <c r="I156" s="230">
        <f>(SUM('1.  LRAMVA Summary'!D$54:D$80)+SUM('1.  LRAMVA Summary'!D$81:D$82)*(MONTH($E156)-1)/12)*$H156</f>
        <v>28.127235256503173</v>
      </c>
      <c r="J156" s="230">
        <f>(SUM('1.  LRAMVA Summary'!E$54:E$80)+SUM('1.  LRAMVA Summary'!E$81:E$82)*(MONTH($E156)-1)/12)*$H156</f>
        <v>107.06700530393495</v>
      </c>
      <c r="K156" s="230">
        <f>(SUM('1.  LRAMVA Summary'!F$54:F$80)+SUM('1.  LRAMVA Summary'!F$81:F$82)*(MONTH($E156)-1)/12)*$H156</f>
        <v>164.13146604097997</v>
      </c>
      <c r="L156" s="230">
        <f>(SUM('1.  LRAMVA Summary'!G$54:G$80)+SUM('1.  LRAMVA Summary'!G$81:G$82)*(MONTH($E156)-1)/12)*$H156</f>
        <v>61.328114964724499</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360.6538215661426</v>
      </c>
    </row>
    <row r="157" spans="2:23" s="9" customFormat="1">
      <c r="B157" s="66"/>
      <c r="E157" s="214">
        <v>44044</v>
      </c>
      <c r="F157" s="214" t="s">
        <v>187</v>
      </c>
      <c r="G157" s="215" t="s">
        <v>68</v>
      </c>
      <c r="H157" s="240">
        <f>$C$53/12</f>
        <v>4.75E-4</v>
      </c>
      <c r="I157" s="230">
        <f>(SUM('1.  LRAMVA Summary'!D$54:D$80)+SUM('1.  LRAMVA Summary'!D$81:D$82)*(MONTH($E157)-1)/12)*$H157</f>
        <v>28.127235256503173</v>
      </c>
      <c r="J157" s="230">
        <f>(SUM('1.  LRAMVA Summary'!E$54:E$80)+SUM('1.  LRAMVA Summary'!E$81:E$82)*(MONTH($E157)-1)/12)*$H157</f>
        <v>108.09364038771592</v>
      </c>
      <c r="K157" s="230">
        <f>(SUM('1.  LRAMVA Summary'!F$54:F$80)+SUM('1.  LRAMVA Summary'!F$81:F$82)*(MONTH($E157)-1)/12)*$H157</f>
        <v>165.86355519367348</v>
      </c>
      <c r="L157" s="230">
        <f>(SUM('1.  LRAMVA Summary'!G$54:G$80)+SUM('1.  LRAMVA Summary'!G$81:G$82)*(MONTH($E157)-1)/12)*$H157</f>
        <v>61.811179011288573</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363.89560984918114</v>
      </c>
    </row>
    <row r="158" spans="2:23" s="9" customFormat="1">
      <c r="B158" s="66"/>
      <c r="E158" s="214">
        <v>44075</v>
      </c>
      <c r="F158" s="214" t="s">
        <v>187</v>
      </c>
      <c r="G158" s="215" t="s">
        <v>68</v>
      </c>
      <c r="H158" s="240">
        <f>$C$53/12</f>
        <v>4.75E-4</v>
      </c>
      <c r="I158" s="230">
        <f>(SUM('1.  LRAMVA Summary'!D$54:D$80)+SUM('1.  LRAMVA Summary'!D$81:D$82)*(MONTH($E158)-1)/12)*$H158</f>
        <v>28.127235256503173</v>
      </c>
      <c r="J158" s="230">
        <f>(SUM('1.  LRAMVA Summary'!E$54:E$80)+SUM('1.  LRAMVA Summary'!E$81:E$82)*(MONTH($E158)-1)/12)*$H158</f>
        <v>109.1202754714969</v>
      </c>
      <c r="K158" s="230">
        <f>(SUM('1.  LRAMVA Summary'!F$54:F$80)+SUM('1.  LRAMVA Summary'!F$81:F$82)*(MONTH($E158)-1)/12)*$H158</f>
        <v>167.59564434636698</v>
      </c>
      <c r="L158" s="230">
        <f>(SUM('1.  LRAMVA Summary'!G$54:G$80)+SUM('1.  LRAMVA Summary'!G$81:G$82)*(MONTH($E158)-1)/12)*$H158</f>
        <v>62.294243057852654</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367.13739813221969</v>
      </c>
    </row>
    <row r="159" spans="2:23" s="9" customFormat="1">
      <c r="B159" s="66"/>
      <c r="E159" s="214">
        <v>44105</v>
      </c>
      <c r="F159" s="214" t="s">
        <v>187</v>
      </c>
      <c r="G159" s="215" t="s">
        <v>69</v>
      </c>
      <c r="H159" s="240">
        <f>$C$54/12</f>
        <v>4.75E-4</v>
      </c>
      <c r="I159" s="230">
        <f>(SUM('1.  LRAMVA Summary'!D$54:D$80)+SUM('1.  LRAMVA Summary'!D$81:D$82)*(MONTH($E159)-1)/12)*$H159</f>
        <v>28.127235256503173</v>
      </c>
      <c r="J159" s="230">
        <f>(SUM('1.  LRAMVA Summary'!E$54:E$80)+SUM('1.  LRAMVA Summary'!E$81:E$82)*(MONTH($E159)-1)/12)*$H159</f>
        <v>110.14691055527787</v>
      </c>
      <c r="K159" s="230">
        <f>(SUM('1.  LRAMVA Summary'!F$54:F$80)+SUM('1.  LRAMVA Summary'!F$81:F$82)*(MONTH($E159)-1)/12)*$H159</f>
        <v>169.32773349906046</v>
      </c>
      <c r="L159" s="230">
        <f>(SUM('1.  LRAMVA Summary'!G$54:G$80)+SUM('1.  LRAMVA Summary'!G$81:G$82)*(MONTH($E159)-1)/12)*$H159</f>
        <v>62.777307104416721</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370.37918641525818</v>
      </c>
    </row>
    <row r="160" spans="2:23" s="9" customFormat="1">
      <c r="B160" s="66"/>
      <c r="E160" s="214">
        <v>44136</v>
      </c>
      <c r="F160" s="214" t="s">
        <v>187</v>
      </c>
      <c r="G160" s="215" t="s">
        <v>69</v>
      </c>
      <c r="H160" s="240">
        <f>$C$54/12</f>
        <v>4.75E-4</v>
      </c>
      <c r="I160" s="230">
        <f>(SUM('1.  LRAMVA Summary'!D$54:D$80)+SUM('1.  LRAMVA Summary'!D$81:D$82)*(MONTH($E160)-1)/12)*$H160</f>
        <v>28.127235256503173</v>
      </c>
      <c r="J160" s="230">
        <f>(SUM('1.  LRAMVA Summary'!E$54:E$80)+SUM('1.  LRAMVA Summary'!E$81:E$82)*(MONTH($E160)-1)/12)*$H160</f>
        <v>111.17354563905884</v>
      </c>
      <c r="K160" s="230">
        <f>(SUM('1.  LRAMVA Summary'!F$54:F$80)+SUM('1.  LRAMVA Summary'!F$81:F$82)*(MONTH($E160)-1)/12)*$H160</f>
        <v>171.05982265175396</v>
      </c>
      <c r="L160" s="230">
        <f>(SUM('1.  LRAMVA Summary'!G$54:G$80)+SUM('1.  LRAMVA Summary'!G$81:G$82)*(MONTH($E160)-1)/12)*$H160</f>
        <v>63.260371150980795</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373.62097469829678</v>
      </c>
    </row>
    <row r="161" spans="2:23" s="9" customFormat="1">
      <c r="B161" s="66"/>
      <c r="E161" s="214">
        <v>44166</v>
      </c>
      <c r="F161" s="214" t="s">
        <v>187</v>
      </c>
      <c r="G161" s="215" t="s">
        <v>69</v>
      </c>
      <c r="H161" s="240">
        <f>$C$54/12</f>
        <v>4.75E-4</v>
      </c>
      <c r="I161" s="230">
        <f>(SUM('1.  LRAMVA Summary'!D$54:D$80)+SUM('1.  LRAMVA Summary'!D$81:D$82)*(MONTH($E161)-1)/12)*$H161</f>
        <v>28.127235256503173</v>
      </c>
      <c r="J161" s="230">
        <f>(SUM('1.  LRAMVA Summary'!E$54:E$80)+SUM('1.  LRAMVA Summary'!E$81:E$82)*(MONTH($E161)-1)/12)*$H161</f>
        <v>112.20018072283982</v>
      </c>
      <c r="K161" s="230">
        <f>(SUM('1.  LRAMVA Summary'!F$54:F$80)+SUM('1.  LRAMVA Summary'!F$81:F$82)*(MONTH($E161)-1)/12)*$H161</f>
        <v>172.79191180444749</v>
      </c>
      <c r="L161" s="230">
        <f>(SUM('1.  LRAMVA Summary'!G$54:G$80)+SUM('1.  LRAMVA Summary'!G$81:G$82)*(MONTH($E161)-1)/12)*$H161</f>
        <v>63.743435197544869</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376.86276298133532</v>
      </c>
    </row>
    <row r="162" spans="2:23" s="9" customFormat="1" ht="15.75" thickBot="1">
      <c r="B162" s="66"/>
      <c r="E162" s="216" t="s">
        <v>470</v>
      </c>
      <c r="F162" s="216"/>
      <c r="G162" s="217"/>
      <c r="H162" s="218"/>
      <c r="I162" s="219">
        <f>SUM(I149:I161)</f>
        <v>3136.9447268395465</v>
      </c>
      <c r="J162" s="219">
        <f>SUM(J149:J161)</f>
        <v>15394.637345929488</v>
      </c>
      <c r="K162" s="219">
        <f t="shared" ref="K162:O162" si="90">SUM(K149:K161)</f>
        <v>24046.627653589614</v>
      </c>
      <c r="L162" s="219">
        <f t="shared" si="90"/>
        <v>9741.270772026237</v>
      </c>
      <c r="M162" s="219">
        <f t="shared" si="90"/>
        <v>0</v>
      </c>
      <c r="N162" s="219">
        <f t="shared" si="90"/>
        <v>0</v>
      </c>
      <c r="O162" s="219">
        <f t="shared" si="90"/>
        <v>0</v>
      </c>
      <c r="P162" s="219">
        <f t="shared" ref="P162:V162" si="91">SUM(P149:P161)</f>
        <v>0</v>
      </c>
      <c r="Q162" s="219">
        <f t="shared" si="91"/>
        <v>0</v>
      </c>
      <c r="R162" s="219">
        <f t="shared" si="91"/>
        <v>0</v>
      </c>
      <c r="S162" s="219">
        <f t="shared" si="91"/>
        <v>0</v>
      </c>
      <c r="T162" s="219">
        <f t="shared" si="91"/>
        <v>0</v>
      </c>
      <c r="U162" s="219">
        <f t="shared" si="91"/>
        <v>0</v>
      </c>
      <c r="V162" s="219">
        <f t="shared" si="91"/>
        <v>0</v>
      </c>
      <c r="W162" s="219">
        <f>SUM(W149:W161)</f>
        <v>52319.480498384881</v>
      </c>
    </row>
    <row r="163" spans="2:23" s="9" customFormat="1" ht="15.7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E164" s="225" t="s">
        <v>716</v>
      </c>
      <c r="F164" s="225"/>
      <c r="G164" s="226"/>
      <c r="H164" s="227"/>
      <c r="I164" s="228">
        <f>I162+I163</f>
        <v>3136.9447268395465</v>
      </c>
      <c r="J164" s="228">
        <f t="shared" ref="J164:U164" si="92">J162+J163</f>
        <v>15394.637345929488</v>
      </c>
      <c r="K164" s="228">
        <f t="shared" si="92"/>
        <v>24046.627653589614</v>
      </c>
      <c r="L164" s="228">
        <f t="shared" si="92"/>
        <v>9741.270772026237</v>
      </c>
      <c r="M164" s="228">
        <f t="shared" si="92"/>
        <v>0</v>
      </c>
      <c r="N164" s="228">
        <f t="shared" si="92"/>
        <v>0</v>
      </c>
      <c r="O164" s="228">
        <f t="shared" si="92"/>
        <v>0</v>
      </c>
      <c r="P164" s="228">
        <f t="shared" si="92"/>
        <v>0</v>
      </c>
      <c r="Q164" s="228">
        <f t="shared" si="92"/>
        <v>0</v>
      </c>
      <c r="R164" s="228">
        <f t="shared" si="92"/>
        <v>0</v>
      </c>
      <c r="S164" s="228">
        <f t="shared" si="92"/>
        <v>0</v>
      </c>
      <c r="T164" s="228">
        <f t="shared" si="92"/>
        <v>0</v>
      </c>
      <c r="U164" s="228">
        <f t="shared" si="92"/>
        <v>0</v>
      </c>
      <c r="V164" s="228">
        <f>V162+V163</f>
        <v>0</v>
      </c>
      <c r="W164" s="228">
        <f>W162+W163</f>
        <v>52319.480498384881</v>
      </c>
    </row>
    <row r="165" spans="2:23">
      <c r="E165" s="214">
        <v>44197</v>
      </c>
      <c r="F165" s="214" t="s">
        <v>722</v>
      </c>
      <c r="G165" s="215" t="s">
        <v>65</v>
      </c>
      <c r="H165" s="240">
        <f>$C$55/12</f>
        <v>4.75E-4</v>
      </c>
      <c r="I165" s="230">
        <f>(SUM('1.  LRAMVA Summary'!D$54:D$80)+SUM('1.  LRAMVA Summary'!D$81:D$82)*(MONTH($E165)-1)/12)*$H165</f>
        <v>28.127235256503173</v>
      </c>
      <c r="J165" s="230">
        <f>(SUM('1.  LRAMVA Summary'!E$54:E$80)+SUM('1.  LRAMVA Summary'!E$81:E$82)*(MONTH($E165)-1)/12)*$H165</f>
        <v>100.90719480124913</v>
      </c>
      <c r="K165" s="230">
        <f>(SUM('1.  LRAMVA Summary'!F$54:F$80)+SUM('1.  LRAMVA Summary'!F$81:F$82)*(MONTH($E165)-1)/12)*$H165</f>
        <v>153.738931124819</v>
      </c>
      <c r="L165" s="230">
        <f>(SUM('1.  LRAMVA Summary'!G$54:G$80)+SUM('1.  LRAMVA Summary'!G$81:G$82)*(MONTH($E165)-1)/12)*$H165</f>
        <v>58.429730685340047</v>
      </c>
      <c r="M165" s="230">
        <f>(SUM('1.  LRAMVA Summary'!H$54:H$80)+SUM('1.  LRAMVA Summary'!H$81:H$82)*(MONTH($E165)-1)/12)*$H165</f>
        <v>0</v>
      </c>
      <c r="N165" s="230">
        <f>(SUM('1.  LRAMVA Summary'!I$54:I$80)+SUM('1.  LRAMVA Summary'!I$81:I$82)*(MONTH($E165)-1)/12)*$H165</f>
        <v>0</v>
      </c>
      <c r="O165" s="230">
        <f>(SUM('1.  LRAMVA Summary'!J$54:J$80)+SUM('1.  LRAMVA Summary'!J$81:J$82)*(MONTH($E165)-1)/12)*$H165</f>
        <v>0</v>
      </c>
      <c r="P165" s="230">
        <f>(SUM('1.  LRAMVA Summary'!K$54:K$80)+SUM('1.  LRAMVA Summary'!K$81:K$82)*(MONTH($E165)-1)/12)*$H165</f>
        <v>0</v>
      </c>
      <c r="Q165" s="230">
        <f>(SUM('1.  LRAMVA Summary'!L$54:L$80)+SUM('1.  LRAMVA Summary'!L$81:L$82)*(MONTH($E165)-1)/12)*$H165</f>
        <v>0</v>
      </c>
      <c r="R165" s="230">
        <f>(SUM('1.  LRAMVA Summary'!M$54:M$80)+SUM('1.  LRAMVA Summary'!M$81:M$82)*(MONTH($E165)-1)/12)*$H165</f>
        <v>0</v>
      </c>
      <c r="S165" s="230">
        <f>(SUM('1.  LRAMVA Summary'!N$54:N$80)+SUM('1.  LRAMVA Summary'!N$81:N$82)*(MONTH($E165)-1)/12)*$H165</f>
        <v>0</v>
      </c>
      <c r="T165" s="230">
        <f>(SUM('1.  LRAMVA Summary'!O$54:O$80)+SUM('1.  LRAMVA Summary'!O$81:O$82)*(MONTH($E165)-1)/12)*$H165</f>
        <v>0</v>
      </c>
      <c r="U165" s="230">
        <f>(SUM('1.  LRAMVA Summary'!P$54:P$80)+SUM('1.  LRAMVA Summary'!P$81:P$82)*(MONTH($E165)-1)/12)*$H165</f>
        <v>0</v>
      </c>
      <c r="V165" s="230">
        <f>(SUM('1.  LRAMVA Summary'!Q$54:Q$80)+SUM('1.  LRAMVA Summary'!Q$81:Q$82)*(MONTH($E165)-1)/12)*$H165</f>
        <v>0</v>
      </c>
      <c r="W165" s="231">
        <f>SUM(I165:V165)</f>
        <v>341.20309186791133</v>
      </c>
    </row>
    <row r="166" spans="2:23">
      <c r="E166" s="214">
        <v>44228</v>
      </c>
      <c r="F166" s="214" t="s">
        <v>722</v>
      </c>
      <c r="G166" s="215" t="s">
        <v>65</v>
      </c>
      <c r="H166" s="240">
        <f t="shared" ref="H166:H167" si="93">$C$55/12</f>
        <v>4.75E-4</v>
      </c>
      <c r="I166" s="230">
        <f>(SUM('1.  LRAMVA Summary'!D$54:D$80)+SUM('1.  LRAMVA Summary'!D$81:D$82)*(MONTH($E166)-1)/12)*$H166</f>
        <v>28.127235256503173</v>
      </c>
      <c r="J166" s="230">
        <f>(SUM('1.  LRAMVA Summary'!E$54:E$80)+SUM('1.  LRAMVA Summary'!E$81:E$82)*(MONTH($E166)-1)/12)*$H166</f>
        <v>101.93382988503011</v>
      </c>
      <c r="K166" s="230">
        <f>(SUM('1.  LRAMVA Summary'!F$54:F$80)+SUM('1.  LRAMVA Summary'!F$81:F$82)*(MONTH($E166)-1)/12)*$H166</f>
        <v>155.47102027751248</v>
      </c>
      <c r="L166" s="230">
        <f>(SUM('1.  LRAMVA Summary'!G$54:G$80)+SUM('1.  LRAMVA Summary'!G$81:G$82)*(MONTH($E166)-1)/12)*$H166</f>
        <v>58.912794731904121</v>
      </c>
      <c r="M166" s="230">
        <f>(SUM('1.  LRAMVA Summary'!H$54:H$80)+SUM('1.  LRAMVA Summary'!H$81:H$82)*(MONTH($E166)-1)/12)*$H166</f>
        <v>0</v>
      </c>
      <c r="N166" s="230">
        <f>(SUM('1.  LRAMVA Summary'!I$54:I$80)+SUM('1.  LRAMVA Summary'!I$81:I$82)*(MONTH($E166)-1)/12)*$H166</f>
        <v>0</v>
      </c>
      <c r="O166" s="230">
        <f>(SUM('1.  LRAMVA Summary'!J$54:J$80)+SUM('1.  LRAMVA Summary'!J$81:J$82)*(MONTH($E166)-1)/12)*$H166</f>
        <v>0</v>
      </c>
      <c r="P166" s="230">
        <f>(SUM('1.  LRAMVA Summary'!K$54:K$80)+SUM('1.  LRAMVA Summary'!K$81:K$82)*(MONTH($E166)-1)/12)*$H166</f>
        <v>0</v>
      </c>
      <c r="Q166" s="230">
        <f>(SUM('1.  LRAMVA Summary'!L$54:L$80)+SUM('1.  LRAMVA Summary'!L$81:L$82)*(MONTH($E166)-1)/12)*$H166</f>
        <v>0</v>
      </c>
      <c r="R166" s="230">
        <f>(SUM('1.  LRAMVA Summary'!M$54:M$80)+SUM('1.  LRAMVA Summary'!M$81:M$82)*(MONTH($E166)-1)/12)*$H166</f>
        <v>0</v>
      </c>
      <c r="S166" s="230">
        <f>(SUM('1.  LRAMVA Summary'!N$54:N$80)+SUM('1.  LRAMVA Summary'!N$81:N$82)*(MONTH($E166)-1)/12)*$H166</f>
        <v>0</v>
      </c>
      <c r="T166" s="230">
        <f>(SUM('1.  LRAMVA Summary'!O$54:O$80)+SUM('1.  LRAMVA Summary'!O$81:O$82)*(MONTH($E166)-1)/12)*$H166</f>
        <v>0</v>
      </c>
      <c r="U166" s="230">
        <f>(SUM('1.  LRAMVA Summary'!P$54:P$80)+SUM('1.  LRAMVA Summary'!P$81:P$82)*(MONTH($E166)-1)/12)*$H166</f>
        <v>0</v>
      </c>
      <c r="V166" s="230">
        <f>(SUM('1.  LRAMVA Summary'!Q$54:Q$80)+SUM('1.  LRAMVA Summary'!Q$81:Q$82)*(MONTH($E166)-1)/12)*$H166</f>
        <v>0</v>
      </c>
      <c r="W166" s="231">
        <f t="shared" ref="W166:W175" si="94">SUM(I166:V166)</f>
        <v>344.44488015094987</v>
      </c>
    </row>
    <row r="167" spans="2:23">
      <c r="E167" s="214">
        <v>44256</v>
      </c>
      <c r="F167" s="214" t="s">
        <v>722</v>
      </c>
      <c r="G167" s="215" t="s">
        <v>65</v>
      </c>
      <c r="H167" s="240">
        <f t="shared" si="93"/>
        <v>4.75E-4</v>
      </c>
      <c r="I167" s="230">
        <f>(SUM('1.  LRAMVA Summary'!D$54:D$80)+SUM('1.  LRAMVA Summary'!D$81:D$82)*(MONTH($E167)-1)/12)*$H167</f>
        <v>28.127235256503173</v>
      </c>
      <c r="J167" s="230">
        <f>(SUM('1.  LRAMVA Summary'!E$54:E$80)+SUM('1.  LRAMVA Summary'!E$81:E$82)*(MONTH($E167)-1)/12)*$H167</f>
        <v>102.96046496881108</v>
      </c>
      <c r="K167" s="230">
        <f>(SUM('1.  LRAMVA Summary'!F$54:F$80)+SUM('1.  LRAMVA Summary'!F$81:F$82)*(MONTH($E167)-1)/12)*$H167</f>
        <v>157.20310943020598</v>
      </c>
      <c r="L167" s="230">
        <f>(SUM('1.  LRAMVA Summary'!G$54:G$80)+SUM('1.  LRAMVA Summary'!G$81:G$82)*(MONTH($E167)-1)/12)*$H167</f>
        <v>59.395858778468202</v>
      </c>
      <c r="M167" s="230">
        <f>(SUM('1.  LRAMVA Summary'!H$54:H$80)+SUM('1.  LRAMVA Summary'!H$81:H$82)*(MONTH($E167)-1)/12)*$H167</f>
        <v>0</v>
      </c>
      <c r="N167" s="230">
        <f>(SUM('1.  LRAMVA Summary'!I$54:I$80)+SUM('1.  LRAMVA Summary'!I$81:I$82)*(MONTH($E167)-1)/12)*$H167</f>
        <v>0</v>
      </c>
      <c r="O167" s="230">
        <f>(SUM('1.  LRAMVA Summary'!J$54:J$80)+SUM('1.  LRAMVA Summary'!J$81:J$82)*(MONTH($E167)-1)/12)*$H167</f>
        <v>0</v>
      </c>
      <c r="P167" s="230">
        <f>(SUM('1.  LRAMVA Summary'!K$54:K$80)+SUM('1.  LRAMVA Summary'!K$81:K$82)*(MONTH($E167)-1)/12)*$H167</f>
        <v>0</v>
      </c>
      <c r="Q167" s="230">
        <f>(SUM('1.  LRAMVA Summary'!L$54:L$80)+SUM('1.  LRAMVA Summary'!L$81:L$82)*(MONTH($E167)-1)/12)*$H167</f>
        <v>0</v>
      </c>
      <c r="R167" s="230">
        <f>(SUM('1.  LRAMVA Summary'!M$54:M$80)+SUM('1.  LRAMVA Summary'!M$81:M$82)*(MONTH($E167)-1)/12)*$H167</f>
        <v>0</v>
      </c>
      <c r="S167" s="230">
        <f>(SUM('1.  LRAMVA Summary'!N$54:N$80)+SUM('1.  LRAMVA Summary'!N$81:N$82)*(MONTH($E167)-1)/12)*$H167</f>
        <v>0</v>
      </c>
      <c r="T167" s="230">
        <f>(SUM('1.  LRAMVA Summary'!O$54:O$80)+SUM('1.  LRAMVA Summary'!O$81:O$82)*(MONTH($E167)-1)/12)*$H167</f>
        <v>0</v>
      </c>
      <c r="U167" s="230">
        <f>(SUM('1.  LRAMVA Summary'!P$54:P$80)+SUM('1.  LRAMVA Summary'!P$81:P$82)*(MONTH($E167)-1)/12)*$H167</f>
        <v>0</v>
      </c>
      <c r="V167" s="230">
        <f>(SUM('1.  LRAMVA Summary'!Q$54:Q$80)+SUM('1.  LRAMVA Summary'!Q$81:Q$82)*(MONTH($E167)-1)/12)*$H167</f>
        <v>0</v>
      </c>
      <c r="W167" s="231">
        <f t="shared" si="94"/>
        <v>347.68666843398842</v>
      </c>
    </row>
    <row r="168" spans="2:23">
      <c r="E168" s="214">
        <v>44287</v>
      </c>
      <c r="F168" s="214" t="s">
        <v>722</v>
      </c>
      <c r="G168" s="215" t="s">
        <v>66</v>
      </c>
      <c r="H168" s="240">
        <f>$C$56/12</f>
        <v>4.75E-4</v>
      </c>
      <c r="I168" s="230">
        <f>(SUM('1.  LRAMVA Summary'!D$54:D$80)+SUM('1.  LRAMVA Summary'!D$81:D$82)*(MONTH($E168)-1)/12)*$H168</f>
        <v>28.127235256503173</v>
      </c>
      <c r="J168" s="230">
        <f>(SUM('1.  LRAMVA Summary'!E$54:E$80)+SUM('1.  LRAMVA Summary'!E$81:E$82)*(MONTH($E168)-1)/12)*$H168</f>
        <v>103.98710005259206</v>
      </c>
      <c r="K168" s="230">
        <f>(SUM('1.  LRAMVA Summary'!F$54:F$80)+SUM('1.  LRAMVA Summary'!F$81:F$82)*(MONTH($E168)-1)/12)*$H168</f>
        <v>158.93519858289949</v>
      </c>
      <c r="L168" s="230">
        <f>(SUM('1.  LRAMVA Summary'!G$54:G$80)+SUM('1.  LRAMVA Summary'!G$81:G$82)*(MONTH($E168)-1)/12)*$H168</f>
        <v>59.878922825032276</v>
      </c>
      <c r="M168" s="230">
        <f>(SUM('1.  LRAMVA Summary'!H$54:H$80)+SUM('1.  LRAMVA Summary'!H$81:H$82)*(MONTH($E168)-1)/12)*$H168</f>
        <v>0</v>
      </c>
      <c r="N168" s="230">
        <f>(SUM('1.  LRAMVA Summary'!I$54:I$80)+SUM('1.  LRAMVA Summary'!I$81:I$82)*(MONTH($E168)-1)/12)*$H168</f>
        <v>0</v>
      </c>
      <c r="O168" s="230">
        <f>(SUM('1.  LRAMVA Summary'!J$54:J$80)+SUM('1.  LRAMVA Summary'!J$81:J$82)*(MONTH($E168)-1)/12)*$H168</f>
        <v>0</v>
      </c>
      <c r="P168" s="230">
        <f>(SUM('1.  LRAMVA Summary'!K$54:K$80)+SUM('1.  LRAMVA Summary'!K$81:K$82)*(MONTH($E168)-1)/12)*$H168</f>
        <v>0</v>
      </c>
      <c r="Q168" s="230">
        <f>(SUM('1.  LRAMVA Summary'!L$54:L$80)+SUM('1.  LRAMVA Summary'!L$81:L$82)*(MONTH($E168)-1)/12)*$H168</f>
        <v>0</v>
      </c>
      <c r="R168" s="230">
        <f>(SUM('1.  LRAMVA Summary'!M$54:M$80)+SUM('1.  LRAMVA Summary'!M$81:M$82)*(MONTH($E168)-1)/12)*$H168</f>
        <v>0</v>
      </c>
      <c r="S168" s="230">
        <f>(SUM('1.  LRAMVA Summary'!N$54:N$80)+SUM('1.  LRAMVA Summary'!N$81:N$82)*(MONTH($E168)-1)/12)*$H168</f>
        <v>0</v>
      </c>
      <c r="T168" s="230">
        <f>(SUM('1.  LRAMVA Summary'!O$54:O$80)+SUM('1.  LRAMVA Summary'!O$81:O$82)*(MONTH($E168)-1)/12)*$H168</f>
        <v>0</v>
      </c>
      <c r="U168" s="230">
        <f>(SUM('1.  LRAMVA Summary'!P$54:P$80)+SUM('1.  LRAMVA Summary'!P$81:P$82)*(MONTH($E168)-1)/12)*$H168</f>
        <v>0</v>
      </c>
      <c r="V168" s="230">
        <f>(SUM('1.  LRAMVA Summary'!Q$54:Q$80)+SUM('1.  LRAMVA Summary'!Q$81:Q$82)*(MONTH($E168)-1)/12)*$H168</f>
        <v>0</v>
      </c>
      <c r="W168" s="231">
        <f t="shared" si="94"/>
        <v>350.92845671702696</v>
      </c>
    </row>
    <row r="169" spans="2:23">
      <c r="E169" s="214">
        <v>44317</v>
      </c>
      <c r="F169" s="214" t="s">
        <v>722</v>
      </c>
      <c r="G169" s="215" t="s">
        <v>66</v>
      </c>
      <c r="H169" s="240">
        <f t="shared" ref="H169:H176" si="95">$C$56/12</f>
        <v>4.75E-4</v>
      </c>
      <c r="I169" s="230">
        <f>(SUM('1.  LRAMVA Summary'!D$54:D$80)+SUM('1.  LRAMVA Summary'!D$81:D$82)*(MONTH($E169)-1)/12)*$H169</f>
        <v>28.127235256503173</v>
      </c>
      <c r="J169" s="230">
        <f>(SUM('1.  LRAMVA Summary'!E$54:E$80)+SUM('1.  LRAMVA Summary'!E$81:E$82)*(MONTH($E169)-1)/12)*$H169</f>
        <v>105.01373513637301</v>
      </c>
      <c r="K169" s="230">
        <f>(SUM('1.  LRAMVA Summary'!F$54:F$80)+SUM('1.  LRAMVA Summary'!F$81:F$82)*(MONTH($E169)-1)/12)*$H169</f>
        <v>160.66728773559299</v>
      </c>
      <c r="L169" s="230">
        <f>(SUM('1.  LRAMVA Summary'!G$54:G$80)+SUM('1.  LRAMVA Summary'!G$81:G$82)*(MONTH($E169)-1)/12)*$H169</f>
        <v>60.361986871596351</v>
      </c>
      <c r="M169" s="230">
        <f>(SUM('1.  LRAMVA Summary'!H$54:H$80)+SUM('1.  LRAMVA Summary'!H$81:H$82)*(MONTH($E169)-1)/12)*$H169</f>
        <v>0</v>
      </c>
      <c r="N169" s="230">
        <f>(SUM('1.  LRAMVA Summary'!I$54:I$80)+SUM('1.  LRAMVA Summary'!I$81:I$82)*(MONTH($E169)-1)/12)*$H169</f>
        <v>0</v>
      </c>
      <c r="O169" s="230">
        <f>(SUM('1.  LRAMVA Summary'!J$54:J$80)+SUM('1.  LRAMVA Summary'!J$81:J$82)*(MONTH($E169)-1)/12)*$H169</f>
        <v>0</v>
      </c>
      <c r="P169" s="230">
        <f>(SUM('1.  LRAMVA Summary'!K$54:K$80)+SUM('1.  LRAMVA Summary'!K$81:K$82)*(MONTH($E169)-1)/12)*$H169</f>
        <v>0</v>
      </c>
      <c r="Q169" s="230">
        <f>(SUM('1.  LRAMVA Summary'!L$54:L$80)+SUM('1.  LRAMVA Summary'!L$81:L$82)*(MONTH($E169)-1)/12)*$H169</f>
        <v>0</v>
      </c>
      <c r="R169" s="230">
        <f>(SUM('1.  LRAMVA Summary'!M$54:M$80)+SUM('1.  LRAMVA Summary'!M$81:M$82)*(MONTH($E169)-1)/12)*$H169</f>
        <v>0</v>
      </c>
      <c r="S169" s="230">
        <f>(SUM('1.  LRAMVA Summary'!N$54:N$80)+SUM('1.  LRAMVA Summary'!N$81:N$82)*(MONTH($E169)-1)/12)*$H169</f>
        <v>0</v>
      </c>
      <c r="T169" s="230">
        <f>(SUM('1.  LRAMVA Summary'!O$54:O$80)+SUM('1.  LRAMVA Summary'!O$81:O$82)*(MONTH($E169)-1)/12)*$H169</f>
        <v>0</v>
      </c>
      <c r="U169" s="230">
        <f>(SUM('1.  LRAMVA Summary'!P$54:P$80)+SUM('1.  LRAMVA Summary'!P$81:P$82)*(MONTH($E169)-1)/12)*$H169</f>
        <v>0</v>
      </c>
      <c r="V169" s="230">
        <f>(SUM('1.  LRAMVA Summary'!Q$54:Q$80)+SUM('1.  LRAMVA Summary'!Q$81:Q$82)*(MONTH($E169)-1)/12)*$H169</f>
        <v>0</v>
      </c>
      <c r="W169" s="231">
        <f t="shared" si="94"/>
        <v>354.17024500006556</v>
      </c>
    </row>
    <row r="170" spans="2:23">
      <c r="E170" s="214">
        <v>44348</v>
      </c>
      <c r="F170" s="214" t="s">
        <v>722</v>
      </c>
      <c r="G170" s="215" t="s">
        <v>66</v>
      </c>
      <c r="H170" s="240">
        <f t="shared" si="95"/>
        <v>4.75E-4</v>
      </c>
      <c r="I170" s="230">
        <f>(SUM('1.  LRAMVA Summary'!D$54:D$80)+SUM('1.  LRAMVA Summary'!D$81:D$82)*(MONTH($E170)-1)/12)*$H170</f>
        <v>28.127235256503173</v>
      </c>
      <c r="J170" s="230">
        <f>(SUM('1.  LRAMVA Summary'!E$54:E$80)+SUM('1.  LRAMVA Summary'!E$81:E$82)*(MONTH($E170)-1)/12)*$H170</f>
        <v>106.04037022015399</v>
      </c>
      <c r="K170" s="230">
        <f>(SUM('1.  LRAMVA Summary'!F$54:F$80)+SUM('1.  LRAMVA Summary'!F$81:F$82)*(MONTH($E170)-1)/12)*$H170</f>
        <v>162.3993768882865</v>
      </c>
      <c r="L170" s="230">
        <f>(SUM('1.  LRAMVA Summary'!G$54:G$80)+SUM('1.  LRAMVA Summary'!G$81:G$82)*(MONTH($E170)-1)/12)*$H170</f>
        <v>60.845050918160418</v>
      </c>
      <c r="M170" s="230">
        <f>(SUM('1.  LRAMVA Summary'!H$54:H$80)+SUM('1.  LRAMVA Summary'!H$81:H$82)*(MONTH($E170)-1)/12)*$H170</f>
        <v>0</v>
      </c>
      <c r="N170" s="230">
        <f>(SUM('1.  LRAMVA Summary'!I$54:I$80)+SUM('1.  LRAMVA Summary'!I$81:I$82)*(MONTH($E170)-1)/12)*$H170</f>
        <v>0</v>
      </c>
      <c r="O170" s="230">
        <f>(SUM('1.  LRAMVA Summary'!J$54:J$80)+SUM('1.  LRAMVA Summary'!J$81:J$82)*(MONTH($E170)-1)/12)*$H170</f>
        <v>0</v>
      </c>
      <c r="P170" s="230">
        <f>(SUM('1.  LRAMVA Summary'!K$54:K$80)+SUM('1.  LRAMVA Summary'!K$81:K$82)*(MONTH($E170)-1)/12)*$H170</f>
        <v>0</v>
      </c>
      <c r="Q170" s="230">
        <f>(SUM('1.  LRAMVA Summary'!L$54:L$80)+SUM('1.  LRAMVA Summary'!L$81:L$82)*(MONTH($E170)-1)/12)*$H170</f>
        <v>0</v>
      </c>
      <c r="R170" s="230">
        <f>(SUM('1.  LRAMVA Summary'!M$54:M$80)+SUM('1.  LRAMVA Summary'!M$81:M$82)*(MONTH($E170)-1)/12)*$H170</f>
        <v>0</v>
      </c>
      <c r="S170" s="230">
        <f>(SUM('1.  LRAMVA Summary'!N$54:N$80)+SUM('1.  LRAMVA Summary'!N$81:N$82)*(MONTH($E170)-1)/12)*$H170</f>
        <v>0</v>
      </c>
      <c r="T170" s="230">
        <f>(SUM('1.  LRAMVA Summary'!O$54:O$80)+SUM('1.  LRAMVA Summary'!O$81:O$82)*(MONTH($E170)-1)/12)*$H170</f>
        <v>0</v>
      </c>
      <c r="U170" s="230">
        <f>(SUM('1.  LRAMVA Summary'!P$54:P$80)+SUM('1.  LRAMVA Summary'!P$81:P$82)*(MONTH($E170)-1)/12)*$H170</f>
        <v>0</v>
      </c>
      <c r="V170" s="230">
        <f>(SUM('1.  LRAMVA Summary'!Q$54:Q$80)+SUM('1.  LRAMVA Summary'!Q$81:Q$82)*(MONTH($E170)-1)/12)*$H170</f>
        <v>0</v>
      </c>
      <c r="W170" s="231">
        <f t="shared" si="94"/>
        <v>357.41203328310411</v>
      </c>
    </row>
    <row r="171" spans="2:23">
      <c r="E171" s="214">
        <v>44378</v>
      </c>
      <c r="F171" s="214" t="s">
        <v>722</v>
      </c>
      <c r="G171" s="215" t="s">
        <v>68</v>
      </c>
      <c r="H171" s="240">
        <f t="shared" si="95"/>
        <v>4.75E-4</v>
      </c>
      <c r="I171" s="230">
        <f>(SUM('1.  LRAMVA Summary'!D$54:D$80)+SUM('1.  LRAMVA Summary'!D$81:D$82)*(MONTH($E171)-1)/12)*$H171</f>
        <v>28.127235256503173</v>
      </c>
      <c r="J171" s="230">
        <f>(SUM('1.  LRAMVA Summary'!E$54:E$80)+SUM('1.  LRAMVA Summary'!E$81:E$82)*(MONTH($E171)-1)/12)*$H171</f>
        <v>107.06700530393495</v>
      </c>
      <c r="K171" s="230">
        <f>(SUM('1.  LRAMVA Summary'!F$54:F$80)+SUM('1.  LRAMVA Summary'!F$81:F$82)*(MONTH($E171)-1)/12)*$H171</f>
        <v>164.13146604097997</v>
      </c>
      <c r="L171" s="230">
        <f>(SUM('1.  LRAMVA Summary'!G$54:G$80)+SUM('1.  LRAMVA Summary'!G$81:G$82)*(MONTH($E171)-1)/12)*$H171</f>
        <v>61.328114964724499</v>
      </c>
      <c r="M171" s="230">
        <f>(SUM('1.  LRAMVA Summary'!H$54:H$80)+SUM('1.  LRAMVA Summary'!H$81:H$82)*(MONTH($E171)-1)/12)*$H171</f>
        <v>0</v>
      </c>
      <c r="N171" s="230">
        <f>(SUM('1.  LRAMVA Summary'!I$54:I$80)+SUM('1.  LRAMVA Summary'!I$81:I$82)*(MONTH($E171)-1)/12)*$H171</f>
        <v>0</v>
      </c>
      <c r="O171" s="230">
        <f>(SUM('1.  LRAMVA Summary'!J$54:J$80)+SUM('1.  LRAMVA Summary'!J$81:J$82)*(MONTH($E171)-1)/12)*$H171</f>
        <v>0</v>
      </c>
      <c r="P171" s="230">
        <f>(SUM('1.  LRAMVA Summary'!K$54:K$80)+SUM('1.  LRAMVA Summary'!K$81:K$82)*(MONTH($E171)-1)/12)*$H171</f>
        <v>0</v>
      </c>
      <c r="Q171" s="230">
        <f>(SUM('1.  LRAMVA Summary'!L$54:L$80)+SUM('1.  LRAMVA Summary'!L$81:L$82)*(MONTH($E171)-1)/12)*$H171</f>
        <v>0</v>
      </c>
      <c r="R171" s="230">
        <f>(SUM('1.  LRAMVA Summary'!M$54:M$80)+SUM('1.  LRAMVA Summary'!M$81:M$82)*(MONTH($E171)-1)/12)*$H171</f>
        <v>0</v>
      </c>
      <c r="S171" s="230">
        <f>(SUM('1.  LRAMVA Summary'!N$54:N$80)+SUM('1.  LRAMVA Summary'!N$81:N$82)*(MONTH($E171)-1)/12)*$H171</f>
        <v>0</v>
      </c>
      <c r="T171" s="230">
        <f>(SUM('1.  LRAMVA Summary'!O$54:O$80)+SUM('1.  LRAMVA Summary'!O$81:O$82)*(MONTH($E171)-1)/12)*$H171</f>
        <v>0</v>
      </c>
      <c r="U171" s="230">
        <f>(SUM('1.  LRAMVA Summary'!P$54:P$80)+SUM('1.  LRAMVA Summary'!P$81:P$82)*(MONTH($E171)-1)/12)*$H171</f>
        <v>0</v>
      </c>
      <c r="V171" s="230">
        <f>(SUM('1.  LRAMVA Summary'!Q$54:Q$80)+SUM('1.  LRAMVA Summary'!Q$81:Q$82)*(MONTH($E171)-1)/12)*$H171</f>
        <v>0</v>
      </c>
      <c r="W171" s="231">
        <f t="shared" si="94"/>
        <v>360.6538215661426</v>
      </c>
    </row>
    <row r="172" spans="2:23">
      <c r="E172" s="214">
        <v>44409</v>
      </c>
      <c r="F172" s="214" t="s">
        <v>722</v>
      </c>
      <c r="G172" s="215" t="s">
        <v>68</v>
      </c>
      <c r="H172" s="240">
        <f t="shared" si="95"/>
        <v>4.75E-4</v>
      </c>
      <c r="I172" s="230">
        <f>(SUM('1.  LRAMVA Summary'!D$54:D$80)+SUM('1.  LRAMVA Summary'!D$81:D$82)*(MONTH($E172)-1)/12)*$H172</f>
        <v>28.127235256503173</v>
      </c>
      <c r="J172" s="230">
        <f>(SUM('1.  LRAMVA Summary'!E$54:E$80)+SUM('1.  LRAMVA Summary'!E$81:E$82)*(MONTH($E172)-1)/12)*$H172</f>
        <v>108.09364038771592</v>
      </c>
      <c r="K172" s="230">
        <f>(SUM('1.  LRAMVA Summary'!F$54:F$80)+SUM('1.  LRAMVA Summary'!F$81:F$82)*(MONTH($E172)-1)/12)*$H172</f>
        <v>165.86355519367348</v>
      </c>
      <c r="L172" s="230">
        <f>(SUM('1.  LRAMVA Summary'!G$54:G$80)+SUM('1.  LRAMVA Summary'!G$81:G$82)*(MONTH($E172)-1)/12)*$H172</f>
        <v>61.811179011288573</v>
      </c>
      <c r="M172" s="230">
        <f>(SUM('1.  LRAMVA Summary'!H$54:H$80)+SUM('1.  LRAMVA Summary'!H$81:H$82)*(MONTH($E172)-1)/12)*$H172</f>
        <v>0</v>
      </c>
      <c r="N172" s="230">
        <f>(SUM('1.  LRAMVA Summary'!I$54:I$80)+SUM('1.  LRAMVA Summary'!I$81:I$82)*(MONTH($E172)-1)/12)*$H172</f>
        <v>0</v>
      </c>
      <c r="O172" s="230">
        <f>(SUM('1.  LRAMVA Summary'!J$54:J$80)+SUM('1.  LRAMVA Summary'!J$81:J$82)*(MONTH($E172)-1)/12)*$H172</f>
        <v>0</v>
      </c>
      <c r="P172" s="230">
        <f>(SUM('1.  LRAMVA Summary'!K$54:K$80)+SUM('1.  LRAMVA Summary'!K$81:K$82)*(MONTH($E172)-1)/12)*$H172</f>
        <v>0</v>
      </c>
      <c r="Q172" s="230">
        <f>(SUM('1.  LRAMVA Summary'!L$54:L$80)+SUM('1.  LRAMVA Summary'!L$81:L$82)*(MONTH($E172)-1)/12)*$H172</f>
        <v>0</v>
      </c>
      <c r="R172" s="230">
        <f>(SUM('1.  LRAMVA Summary'!M$54:M$80)+SUM('1.  LRAMVA Summary'!M$81:M$82)*(MONTH($E172)-1)/12)*$H172</f>
        <v>0</v>
      </c>
      <c r="S172" s="230">
        <f>(SUM('1.  LRAMVA Summary'!N$54:N$80)+SUM('1.  LRAMVA Summary'!N$81:N$82)*(MONTH($E172)-1)/12)*$H172</f>
        <v>0</v>
      </c>
      <c r="T172" s="230">
        <f>(SUM('1.  LRAMVA Summary'!O$54:O$80)+SUM('1.  LRAMVA Summary'!O$81:O$82)*(MONTH($E172)-1)/12)*$H172</f>
        <v>0</v>
      </c>
      <c r="U172" s="230">
        <f>(SUM('1.  LRAMVA Summary'!P$54:P$80)+SUM('1.  LRAMVA Summary'!P$81:P$82)*(MONTH($E172)-1)/12)*$H172</f>
        <v>0</v>
      </c>
      <c r="V172" s="230">
        <f>(SUM('1.  LRAMVA Summary'!Q$54:Q$80)+SUM('1.  LRAMVA Summary'!Q$81:Q$82)*(MONTH($E172)-1)/12)*$H172</f>
        <v>0</v>
      </c>
      <c r="W172" s="231">
        <f t="shared" si="94"/>
        <v>363.89560984918114</v>
      </c>
    </row>
    <row r="173" spans="2:23">
      <c r="E173" s="214">
        <v>44440</v>
      </c>
      <c r="F173" s="214" t="s">
        <v>722</v>
      </c>
      <c r="G173" s="215" t="s">
        <v>68</v>
      </c>
      <c r="H173" s="240">
        <f t="shared" si="95"/>
        <v>4.75E-4</v>
      </c>
      <c r="I173" s="230">
        <f>(SUM('1.  LRAMVA Summary'!D$54:D$80)+SUM('1.  LRAMVA Summary'!D$81:D$82)*(MONTH($E173)-1)/12)*$H173</f>
        <v>28.127235256503173</v>
      </c>
      <c r="J173" s="230">
        <f>(SUM('1.  LRAMVA Summary'!E$54:E$80)+SUM('1.  LRAMVA Summary'!E$81:E$82)*(MONTH($E173)-1)/12)*$H173</f>
        <v>109.1202754714969</v>
      </c>
      <c r="K173" s="230">
        <f>(SUM('1.  LRAMVA Summary'!F$54:F$80)+SUM('1.  LRAMVA Summary'!F$81:F$82)*(MONTH($E173)-1)/12)*$H173</f>
        <v>167.59564434636698</v>
      </c>
      <c r="L173" s="230">
        <f>(SUM('1.  LRAMVA Summary'!G$54:G$80)+SUM('1.  LRAMVA Summary'!G$81:G$82)*(MONTH($E173)-1)/12)*$H173</f>
        <v>62.294243057852654</v>
      </c>
      <c r="M173" s="230">
        <f>(SUM('1.  LRAMVA Summary'!H$54:H$80)+SUM('1.  LRAMVA Summary'!H$81:H$82)*(MONTH($E173)-1)/12)*$H173</f>
        <v>0</v>
      </c>
      <c r="N173" s="230">
        <f>(SUM('1.  LRAMVA Summary'!I$54:I$80)+SUM('1.  LRAMVA Summary'!I$81:I$82)*(MONTH($E173)-1)/12)*$H173</f>
        <v>0</v>
      </c>
      <c r="O173" s="230">
        <f>(SUM('1.  LRAMVA Summary'!J$54:J$80)+SUM('1.  LRAMVA Summary'!J$81:J$82)*(MONTH($E173)-1)/12)*$H173</f>
        <v>0</v>
      </c>
      <c r="P173" s="230">
        <f>(SUM('1.  LRAMVA Summary'!K$54:K$80)+SUM('1.  LRAMVA Summary'!K$81:K$82)*(MONTH($E173)-1)/12)*$H173</f>
        <v>0</v>
      </c>
      <c r="Q173" s="230">
        <f>(SUM('1.  LRAMVA Summary'!L$54:L$80)+SUM('1.  LRAMVA Summary'!L$81:L$82)*(MONTH($E173)-1)/12)*$H173</f>
        <v>0</v>
      </c>
      <c r="R173" s="230">
        <f>(SUM('1.  LRAMVA Summary'!M$54:M$80)+SUM('1.  LRAMVA Summary'!M$81:M$82)*(MONTH($E173)-1)/12)*$H173</f>
        <v>0</v>
      </c>
      <c r="S173" s="230">
        <f>(SUM('1.  LRAMVA Summary'!N$54:N$80)+SUM('1.  LRAMVA Summary'!N$81:N$82)*(MONTH($E173)-1)/12)*$H173</f>
        <v>0</v>
      </c>
      <c r="T173" s="230">
        <f>(SUM('1.  LRAMVA Summary'!O$54:O$80)+SUM('1.  LRAMVA Summary'!O$81:O$82)*(MONTH($E173)-1)/12)*$H173</f>
        <v>0</v>
      </c>
      <c r="U173" s="230">
        <f>(SUM('1.  LRAMVA Summary'!P$54:P$80)+SUM('1.  LRAMVA Summary'!P$81:P$82)*(MONTH($E173)-1)/12)*$H173</f>
        <v>0</v>
      </c>
      <c r="V173" s="230">
        <f>(SUM('1.  LRAMVA Summary'!Q$54:Q$80)+SUM('1.  LRAMVA Summary'!Q$81:Q$82)*(MONTH($E173)-1)/12)*$H173</f>
        <v>0</v>
      </c>
      <c r="W173" s="231">
        <f t="shared" si="94"/>
        <v>367.13739813221969</v>
      </c>
    </row>
    <row r="174" spans="2:23">
      <c r="E174" s="214">
        <v>44470</v>
      </c>
      <c r="F174" s="214" t="s">
        <v>722</v>
      </c>
      <c r="G174" s="215" t="s">
        <v>69</v>
      </c>
      <c r="H174" s="240">
        <f t="shared" si="95"/>
        <v>4.75E-4</v>
      </c>
      <c r="I174" s="230">
        <f>(SUM('1.  LRAMVA Summary'!D$54:D$80)+SUM('1.  LRAMVA Summary'!D$81:D$82)*(MONTH($E174)-1)/12)*$H174</f>
        <v>28.127235256503173</v>
      </c>
      <c r="J174" s="230">
        <f>(SUM('1.  LRAMVA Summary'!E$54:E$80)+SUM('1.  LRAMVA Summary'!E$81:E$82)*(MONTH($E174)-1)/12)*$H174</f>
        <v>110.14691055527787</v>
      </c>
      <c r="K174" s="230">
        <f>(SUM('1.  LRAMVA Summary'!F$54:F$80)+SUM('1.  LRAMVA Summary'!F$81:F$82)*(MONTH($E174)-1)/12)*$H174</f>
        <v>169.32773349906046</v>
      </c>
      <c r="L174" s="230">
        <f>(SUM('1.  LRAMVA Summary'!G$54:G$80)+SUM('1.  LRAMVA Summary'!G$81:G$82)*(MONTH($E174)-1)/12)*$H174</f>
        <v>62.777307104416721</v>
      </c>
      <c r="M174" s="230">
        <f>(SUM('1.  LRAMVA Summary'!H$54:H$80)+SUM('1.  LRAMVA Summary'!H$81:H$82)*(MONTH($E174)-1)/12)*$H174</f>
        <v>0</v>
      </c>
      <c r="N174" s="230">
        <f>(SUM('1.  LRAMVA Summary'!I$54:I$80)+SUM('1.  LRAMVA Summary'!I$81:I$82)*(MONTH($E174)-1)/12)*$H174</f>
        <v>0</v>
      </c>
      <c r="O174" s="230">
        <f>(SUM('1.  LRAMVA Summary'!J$54:J$80)+SUM('1.  LRAMVA Summary'!J$81:J$82)*(MONTH($E174)-1)/12)*$H174</f>
        <v>0</v>
      </c>
      <c r="P174" s="230">
        <f>(SUM('1.  LRAMVA Summary'!K$54:K$80)+SUM('1.  LRAMVA Summary'!K$81:K$82)*(MONTH($E174)-1)/12)*$H174</f>
        <v>0</v>
      </c>
      <c r="Q174" s="230">
        <f>(SUM('1.  LRAMVA Summary'!L$54:L$80)+SUM('1.  LRAMVA Summary'!L$81:L$82)*(MONTH($E174)-1)/12)*$H174</f>
        <v>0</v>
      </c>
      <c r="R174" s="230">
        <f>(SUM('1.  LRAMVA Summary'!M$54:M$80)+SUM('1.  LRAMVA Summary'!M$81:M$82)*(MONTH($E174)-1)/12)*$H174</f>
        <v>0</v>
      </c>
      <c r="S174" s="230">
        <f>(SUM('1.  LRAMVA Summary'!N$54:N$80)+SUM('1.  LRAMVA Summary'!N$81:N$82)*(MONTH($E174)-1)/12)*$H174</f>
        <v>0</v>
      </c>
      <c r="T174" s="230">
        <f>(SUM('1.  LRAMVA Summary'!O$54:O$80)+SUM('1.  LRAMVA Summary'!O$81:O$82)*(MONTH($E174)-1)/12)*$H174</f>
        <v>0</v>
      </c>
      <c r="U174" s="230">
        <f>(SUM('1.  LRAMVA Summary'!P$54:P$80)+SUM('1.  LRAMVA Summary'!P$81:P$82)*(MONTH($E174)-1)/12)*$H174</f>
        <v>0</v>
      </c>
      <c r="V174" s="230">
        <f>(SUM('1.  LRAMVA Summary'!Q$54:Q$80)+SUM('1.  LRAMVA Summary'!Q$81:Q$82)*(MONTH($E174)-1)/12)*$H174</f>
        <v>0</v>
      </c>
      <c r="W174" s="231">
        <f t="shared" si="94"/>
        <v>370.37918641525818</v>
      </c>
    </row>
    <row r="175" spans="2:23">
      <c r="E175" s="214">
        <v>44501</v>
      </c>
      <c r="F175" s="214" t="s">
        <v>722</v>
      </c>
      <c r="G175" s="215" t="s">
        <v>69</v>
      </c>
      <c r="H175" s="240">
        <f t="shared" si="95"/>
        <v>4.75E-4</v>
      </c>
      <c r="I175" s="230">
        <f>(SUM('1.  LRAMVA Summary'!D$54:D$80)+SUM('1.  LRAMVA Summary'!D$81:D$82)*(MONTH($E175)-1)/12)*$H175</f>
        <v>28.127235256503173</v>
      </c>
      <c r="J175" s="230">
        <f>(SUM('1.  LRAMVA Summary'!E$54:E$80)+SUM('1.  LRAMVA Summary'!E$81:E$82)*(MONTH($E175)-1)/12)*$H175</f>
        <v>111.17354563905884</v>
      </c>
      <c r="K175" s="230">
        <f>(SUM('1.  LRAMVA Summary'!F$54:F$80)+SUM('1.  LRAMVA Summary'!F$81:F$82)*(MONTH($E175)-1)/12)*$H175</f>
        <v>171.05982265175396</v>
      </c>
      <c r="L175" s="230">
        <f>(SUM('1.  LRAMVA Summary'!G$54:G$80)+SUM('1.  LRAMVA Summary'!G$81:G$82)*(MONTH($E175)-1)/12)*$H175</f>
        <v>63.260371150980795</v>
      </c>
      <c r="M175" s="230">
        <f>(SUM('1.  LRAMVA Summary'!H$54:H$80)+SUM('1.  LRAMVA Summary'!H$81:H$82)*(MONTH($E175)-1)/12)*$H175</f>
        <v>0</v>
      </c>
      <c r="N175" s="230">
        <f>(SUM('1.  LRAMVA Summary'!I$54:I$80)+SUM('1.  LRAMVA Summary'!I$81:I$82)*(MONTH($E175)-1)/12)*$H175</f>
        <v>0</v>
      </c>
      <c r="O175" s="230">
        <f>(SUM('1.  LRAMVA Summary'!J$54:J$80)+SUM('1.  LRAMVA Summary'!J$81:J$82)*(MONTH($E175)-1)/12)*$H175</f>
        <v>0</v>
      </c>
      <c r="P175" s="230">
        <f>(SUM('1.  LRAMVA Summary'!K$54:K$80)+SUM('1.  LRAMVA Summary'!K$81:K$82)*(MONTH($E175)-1)/12)*$H175</f>
        <v>0</v>
      </c>
      <c r="Q175" s="230">
        <f>(SUM('1.  LRAMVA Summary'!L$54:L$80)+SUM('1.  LRAMVA Summary'!L$81:L$82)*(MONTH($E175)-1)/12)*$H175</f>
        <v>0</v>
      </c>
      <c r="R175" s="230">
        <f>(SUM('1.  LRAMVA Summary'!M$54:M$80)+SUM('1.  LRAMVA Summary'!M$81:M$82)*(MONTH($E175)-1)/12)*$H175</f>
        <v>0</v>
      </c>
      <c r="S175" s="230">
        <f>(SUM('1.  LRAMVA Summary'!N$54:N$80)+SUM('1.  LRAMVA Summary'!N$81:N$82)*(MONTH($E175)-1)/12)*$H175</f>
        <v>0</v>
      </c>
      <c r="T175" s="230">
        <f>(SUM('1.  LRAMVA Summary'!O$54:O$80)+SUM('1.  LRAMVA Summary'!O$81:O$82)*(MONTH($E175)-1)/12)*$H175</f>
        <v>0</v>
      </c>
      <c r="U175" s="230">
        <f>(SUM('1.  LRAMVA Summary'!P$54:P$80)+SUM('1.  LRAMVA Summary'!P$81:P$82)*(MONTH($E175)-1)/12)*$H175</f>
        <v>0</v>
      </c>
      <c r="V175" s="230">
        <f>(SUM('1.  LRAMVA Summary'!Q$54:Q$80)+SUM('1.  LRAMVA Summary'!Q$81:Q$82)*(MONTH($E175)-1)/12)*$H175</f>
        <v>0</v>
      </c>
      <c r="W175" s="231">
        <f t="shared" si="94"/>
        <v>373.62097469829678</v>
      </c>
    </row>
    <row r="176" spans="2:23">
      <c r="E176" s="214">
        <v>44531</v>
      </c>
      <c r="F176" s="214" t="s">
        <v>722</v>
      </c>
      <c r="G176" s="215" t="s">
        <v>69</v>
      </c>
      <c r="H176" s="240">
        <f t="shared" si="95"/>
        <v>4.75E-4</v>
      </c>
      <c r="I176" s="230">
        <f>(SUM('1.  LRAMVA Summary'!D$54:D$80)+SUM('1.  LRAMVA Summary'!D$81:D$82)*(MONTH($E176)-1)/12)*$H176</f>
        <v>28.127235256503173</v>
      </c>
      <c r="J176" s="230">
        <f>(SUM('1.  LRAMVA Summary'!E$54:E$80)+SUM('1.  LRAMVA Summary'!E$81:E$82)*(MONTH($E176)-1)/12)*$H176</f>
        <v>112.20018072283982</v>
      </c>
      <c r="K176" s="230">
        <f>(SUM('1.  LRAMVA Summary'!F$54:F$80)+SUM('1.  LRAMVA Summary'!F$81:F$82)*(MONTH($E176)-1)/12)*$H176</f>
        <v>172.79191180444749</v>
      </c>
      <c r="L176" s="230">
        <f>(SUM('1.  LRAMVA Summary'!G$54:G$80)+SUM('1.  LRAMVA Summary'!G$81:G$82)*(MONTH($E176)-1)/12)*$H176</f>
        <v>63.743435197544869</v>
      </c>
      <c r="M176" s="230">
        <f>(SUM('1.  LRAMVA Summary'!H$54:H$80)+SUM('1.  LRAMVA Summary'!H$81:H$82)*(MONTH($E176)-1)/12)*$H176</f>
        <v>0</v>
      </c>
      <c r="N176" s="230">
        <f>(SUM('1.  LRAMVA Summary'!I$54:I$80)+SUM('1.  LRAMVA Summary'!I$81:I$82)*(MONTH($E176)-1)/12)*$H176</f>
        <v>0</v>
      </c>
      <c r="O176" s="230">
        <f>(SUM('1.  LRAMVA Summary'!J$54:J$80)+SUM('1.  LRAMVA Summary'!J$81:J$82)*(MONTH($E176)-1)/12)*$H176</f>
        <v>0</v>
      </c>
      <c r="P176" s="230">
        <f>(SUM('1.  LRAMVA Summary'!K$54:K$80)+SUM('1.  LRAMVA Summary'!K$81:K$82)*(MONTH($E176)-1)/12)*$H176</f>
        <v>0</v>
      </c>
      <c r="Q176" s="230">
        <f>(SUM('1.  LRAMVA Summary'!L$54:L$80)+SUM('1.  LRAMVA Summary'!L$81:L$82)*(MONTH($E176)-1)/12)*$H176</f>
        <v>0</v>
      </c>
      <c r="R176" s="230">
        <f>(SUM('1.  LRAMVA Summary'!M$54:M$80)+SUM('1.  LRAMVA Summary'!M$81:M$82)*(MONTH($E176)-1)/12)*$H176</f>
        <v>0</v>
      </c>
      <c r="S176" s="230">
        <f>(SUM('1.  LRAMVA Summary'!N$54:N$80)+SUM('1.  LRAMVA Summary'!N$81:N$82)*(MONTH($E176)-1)/12)*$H176</f>
        <v>0</v>
      </c>
      <c r="T176" s="230">
        <f>(SUM('1.  LRAMVA Summary'!O$54:O$80)+SUM('1.  LRAMVA Summary'!O$81:O$82)*(MONTH($E176)-1)/12)*$H176</f>
        <v>0</v>
      </c>
      <c r="U176" s="230">
        <f>(SUM('1.  LRAMVA Summary'!P$54:P$80)+SUM('1.  LRAMVA Summary'!P$81:P$82)*(MONTH($E176)-1)/12)*$H176</f>
        <v>0</v>
      </c>
      <c r="V176" s="230">
        <f>(SUM('1.  LRAMVA Summary'!Q$54:Q$80)+SUM('1.  LRAMVA Summary'!Q$81:Q$82)*(MONTH($E176)-1)/12)*$H176</f>
        <v>0</v>
      </c>
      <c r="W176" s="231">
        <f>SUM(I176:V176)</f>
        <v>376.86276298133532</v>
      </c>
    </row>
    <row r="177" spans="5:23" ht="15.75" thickBot="1">
      <c r="E177" s="216" t="s">
        <v>717</v>
      </c>
      <c r="F177" s="216"/>
      <c r="G177" s="217"/>
      <c r="H177" s="218"/>
      <c r="I177" s="219">
        <f>SUM(I164:I176)</f>
        <v>3474.4715499175868</v>
      </c>
      <c r="J177" s="219">
        <f>SUM(J164:J176)</f>
        <v>16673.281599074031</v>
      </c>
      <c r="K177" s="219">
        <f t="shared" ref="K177:V177" si="96">SUM(K164:K176)</f>
        <v>26005.812711165214</v>
      </c>
      <c r="L177" s="219">
        <f t="shared" si="96"/>
        <v>10474.309767323546</v>
      </c>
      <c r="M177" s="219">
        <f t="shared" si="96"/>
        <v>0</v>
      </c>
      <c r="N177" s="219">
        <f t="shared" si="96"/>
        <v>0</v>
      </c>
      <c r="O177" s="219">
        <f t="shared" si="96"/>
        <v>0</v>
      </c>
      <c r="P177" s="219">
        <f t="shared" si="96"/>
        <v>0</v>
      </c>
      <c r="Q177" s="219">
        <f t="shared" si="96"/>
        <v>0</v>
      </c>
      <c r="R177" s="219">
        <f t="shared" si="96"/>
        <v>0</v>
      </c>
      <c r="S177" s="219">
        <f t="shared" si="96"/>
        <v>0</v>
      </c>
      <c r="T177" s="219">
        <f t="shared" si="96"/>
        <v>0</v>
      </c>
      <c r="U177" s="219">
        <f t="shared" si="96"/>
        <v>0</v>
      </c>
      <c r="V177" s="219">
        <f t="shared" si="96"/>
        <v>0</v>
      </c>
      <c r="W177" s="219">
        <f>SUM(W164:W176)</f>
        <v>56627.875627480353</v>
      </c>
    </row>
    <row r="178" spans="5:23" ht="15.75" thickTop="1">
      <c r="E178" s="220" t="s">
        <v>67</v>
      </c>
      <c r="F178" s="220"/>
      <c r="G178" s="221"/>
      <c r="H178" s="222"/>
      <c r="I178" s="223"/>
      <c r="J178" s="223"/>
      <c r="K178" s="223"/>
      <c r="L178" s="223"/>
      <c r="M178" s="223"/>
      <c r="N178" s="223"/>
      <c r="O178" s="223"/>
      <c r="P178" s="223"/>
      <c r="Q178" s="223"/>
      <c r="R178" s="223"/>
      <c r="S178" s="223"/>
      <c r="T178" s="223"/>
      <c r="U178" s="223"/>
      <c r="V178" s="223"/>
      <c r="W178" s="224"/>
    </row>
    <row r="179" spans="5:23">
      <c r="E179" s="225" t="s">
        <v>718</v>
      </c>
      <c r="F179" s="225"/>
      <c r="G179" s="226"/>
      <c r="H179" s="227"/>
      <c r="I179" s="228">
        <f>I177+I178</f>
        <v>3474.4715499175868</v>
      </c>
      <c r="J179" s="228">
        <f t="shared" ref="J179:U179" si="97">J177+J178</f>
        <v>16673.281599074031</v>
      </c>
      <c r="K179" s="228">
        <f t="shared" si="97"/>
        <v>26005.812711165214</v>
      </c>
      <c r="L179" s="228">
        <f t="shared" si="97"/>
        <v>10474.309767323546</v>
      </c>
      <c r="M179" s="228">
        <f t="shared" si="97"/>
        <v>0</v>
      </c>
      <c r="N179" s="228">
        <f t="shared" si="97"/>
        <v>0</v>
      </c>
      <c r="O179" s="228">
        <f t="shared" si="97"/>
        <v>0</v>
      </c>
      <c r="P179" s="228">
        <f t="shared" si="97"/>
        <v>0</v>
      </c>
      <c r="Q179" s="228">
        <f t="shared" si="97"/>
        <v>0</v>
      </c>
      <c r="R179" s="228">
        <f t="shared" si="97"/>
        <v>0</v>
      </c>
      <c r="S179" s="228">
        <f t="shared" si="97"/>
        <v>0</v>
      </c>
      <c r="T179" s="228">
        <f t="shared" si="97"/>
        <v>0</v>
      </c>
      <c r="U179" s="228">
        <f t="shared" si="97"/>
        <v>0</v>
      </c>
      <c r="V179" s="228">
        <f>V177+V178</f>
        <v>0</v>
      </c>
      <c r="W179" s="228">
        <f>W177+W178</f>
        <v>56627.875627480353</v>
      </c>
    </row>
    <row r="180" spans="5:23">
      <c r="E180" s="214">
        <v>44562</v>
      </c>
      <c r="F180" s="214" t="s">
        <v>723</v>
      </c>
      <c r="G180" s="215" t="s">
        <v>65</v>
      </c>
      <c r="H180" s="240"/>
      <c r="I180" s="230">
        <f>(SUM('1.  LRAMVA Summary'!D$54:D$80)+SUM('1.  LRAMVA Summary'!D$81:D$82)*(MONTH($E180)-1)/12)*$H180</f>
        <v>0</v>
      </c>
      <c r="J180" s="230">
        <f>(SUM('1.  LRAMVA Summary'!E$54:E$80)+SUM('1.  LRAMVA Summary'!E$81:E$82)*(MONTH($E180)-1)/12)*$H180</f>
        <v>0</v>
      </c>
      <c r="K180" s="230">
        <f>(SUM('1.  LRAMVA Summary'!F$54:F$80)+SUM('1.  LRAMVA Summary'!F$81:F$82)*(MONTH($E180)-1)/12)*$H180</f>
        <v>0</v>
      </c>
      <c r="L180" s="230">
        <f>(SUM('1.  LRAMVA Summary'!G$54:G$80)+SUM('1.  LRAMVA Summary'!G$81:G$82)*(MONTH($E180)-1)/12)*$H180</f>
        <v>0</v>
      </c>
      <c r="M180" s="230">
        <f>(SUM('1.  LRAMVA Summary'!H$54:H$80)+SUM('1.  LRAMVA Summary'!H$81:H$82)*(MONTH($E180)-1)/12)*$H180</f>
        <v>0</v>
      </c>
      <c r="N180" s="230">
        <f>(SUM('1.  LRAMVA Summary'!I$54:I$80)+SUM('1.  LRAMVA Summary'!I$81:I$82)*(MONTH($E180)-1)/12)*$H180</f>
        <v>0</v>
      </c>
      <c r="O180" s="230">
        <f>(SUM('1.  LRAMVA Summary'!J$54:J$80)+SUM('1.  LRAMVA Summary'!J$81:J$82)*(MONTH($E180)-1)/12)*$H180</f>
        <v>0</v>
      </c>
      <c r="P180" s="230">
        <f>(SUM('1.  LRAMVA Summary'!K$54:K$80)+SUM('1.  LRAMVA Summary'!K$81:K$82)*(MONTH($E180)-1)/12)*$H180</f>
        <v>0</v>
      </c>
      <c r="Q180" s="230">
        <f>(SUM('1.  LRAMVA Summary'!L$54:L$80)+SUM('1.  LRAMVA Summary'!L$81:L$82)*(MONTH($E180)-1)/12)*$H180</f>
        <v>0</v>
      </c>
      <c r="R180" s="230">
        <f>(SUM('1.  LRAMVA Summary'!M$54:M$80)+SUM('1.  LRAMVA Summary'!M$81:M$82)*(MONTH($E180)-1)/12)*$H180</f>
        <v>0</v>
      </c>
      <c r="S180" s="230">
        <f>(SUM('1.  LRAMVA Summary'!N$54:N$80)+SUM('1.  LRAMVA Summary'!N$81:N$82)*(MONTH($E180)-1)/12)*$H180</f>
        <v>0</v>
      </c>
      <c r="T180" s="230">
        <f>(SUM('1.  LRAMVA Summary'!O$54:O$80)+SUM('1.  LRAMVA Summary'!O$81:O$82)*(MONTH($E180)-1)/12)*$H180</f>
        <v>0</v>
      </c>
      <c r="U180" s="230">
        <f>(SUM('1.  LRAMVA Summary'!P$54:P$80)+SUM('1.  LRAMVA Summary'!P$81:P$82)*(MONTH($E180)-1)/12)*$H180</f>
        <v>0</v>
      </c>
      <c r="V180" s="230">
        <f>(SUM('1.  LRAMVA Summary'!Q$54:Q$80)+SUM('1.  LRAMVA Summary'!Q$81:Q$82)*(MONTH($E180)-1)/12)*$H180</f>
        <v>0</v>
      </c>
      <c r="W180" s="231">
        <f>SUM(I180:V180)</f>
        <v>0</v>
      </c>
    </row>
    <row r="181" spans="5:23">
      <c r="E181" s="214">
        <v>44593</v>
      </c>
      <c r="F181" s="214" t="s">
        <v>723</v>
      </c>
      <c r="G181" s="215" t="s">
        <v>65</v>
      </c>
      <c r="H181" s="240"/>
      <c r="I181" s="230">
        <f>(SUM('1.  LRAMVA Summary'!D$54:D$80)+SUM('1.  LRAMVA Summary'!D$81:D$82)*(MONTH($E181)-1)/12)*$H181</f>
        <v>0</v>
      </c>
      <c r="J181" s="230">
        <f>(SUM('1.  LRAMVA Summary'!E$54:E$80)+SUM('1.  LRAMVA Summary'!E$81:E$82)*(MONTH($E181)-1)/12)*$H181</f>
        <v>0</v>
      </c>
      <c r="K181" s="230">
        <f>(SUM('1.  LRAMVA Summary'!F$54:F$80)+SUM('1.  LRAMVA Summary'!F$81:F$82)*(MONTH($E181)-1)/12)*$H181</f>
        <v>0</v>
      </c>
      <c r="L181" s="230">
        <f>(SUM('1.  LRAMVA Summary'!G$54:G$80)+SUM('1.  LRAMVA Summary'!G$81:G$82)*(MONTH($E181)-1)/12)*$H181</f>
        <v>0</v>
      </c>
      <c r="M181" s="230">
        <f>(SUM('1.  LRAMVA Summary'!H$54:H$80)+SUM('1.  LRAMVA Summary'!H$81:H$82)*(MONTH($E181)-1)/12)*$H181</f>
        <v>0</v>
      </c>
      <c r="N181" s="230">
        <f>(SUM('1.  LRAMVA Summary'!I$54:I$80)+SUM('1.  LRAMVA Summary'!I$81:I$82)*(MONTH($E181)-1)/12)*$H181</f>
        <v>0</v>
      </c>
      <c r="O181" s="230">
        <f>(SUM('1.  LRAMVA Summary'!J$54:J$80)+SUM('1.  LRAMVA Summary'!J$81:J$82)*(MONTH($E181)-1)/12)*$H181</f>
        <v>0</v>
      </c>
      <c r="P181" s="230">
        <f>(SUM('1.  LRAMVA Summary'!K$54:K$80)+SUM('1.  LRAMVA Summary'!K$81:K$82)*(MONTH($E181)-1)/12)*$H181</f>
        <v>0</v>
      </c>
      <c r="Q181" s="230">
        <f>(SUM('1.  LRAMVA Summary'!L$54:L$80)+SUM('1.  LRAMVA Summary'!L$81:L$82)*(MONTH($E181)-1)/12)*$H181</f>
        <v>0</v>
      </c>
      <c r="R181" s="230">
        <f>(SUM('1.  LRAMVA Summary'!M$54:M$80)+SUM('1.  LRAMVA Summary'!M$81:M$82)*(MONTH($E181)-1)/12)*$H181</f>
        <v>0</v>
      </c>
      <c r="S181" s="230">
        <f>(SUM('1.  LRAMVA Summary'!N$54:N$80)+SUM('1.  LRAMVA Summary'!N$81:N$82)*(MONTH($E181)-1)/12)*$H181</f>
        <v>0</v>
      </c>
      <c r="T181" s="230">
        <f>(SUM('1.  LRAMVA Summary'!O$54:O$80)+SUM('1.  LRAMVA Summary'!O$81:O$82)*(MONTH($E181)-1)/12)*$H181</f>
        <v>0</v>
      </c>
      <c r="U181" s="230">
        <f>(SUM('1.  LRAMVA Summary'!P$54:P$80)+SUM('1.  LRAMVA Summary'!P$81:P$82)*(MONTH($E181)-1)/12)*$H181</f>
        <v>0</v>
      </c>
      <c r="V181" s="230">
        <f>(SUM('1.  LRAMVA Summary'!Q$54:Q$80)+SUM('1.  LRAMVA Summary'!Q$81:Q$82)*(MONTH($E181)-1)/12)*$H181</f>
        <v>0</v>
      </c>
      <c r="W181" s="231">
        <f t="shared" ref="W181:W190" si="98">SUM(I181:V181)</f>
        <v>0</v>
      </c>
    </row>
    <row r="182" spans="5:23">
      <c r="E182" s="214">
        <v>44621</v>
      </c>
      <c r="F182" s="214" t="s">
        <v>723</v>
      </c>
      <c r="G182" s="215" t="s">
        <v>65</v>
      </c>
      <c r="H182" s="240"/>
      <c r="I182" s="230">
        <f>(SUM('1.  LRAMVA Summary'!D$54:D$80)+SUM('1.  LRAMVA Summary'!D$81:D$82)*(MONTH($E182)-1)/12)*$H182</f>
        <v>0</v>
      </c>
      <c r="J182" s="230">
        <f>(SUM('1.  LRAMVA Summary'!E$54:E$80)+SUM('1.  LRAMVA Summary'!E$81:E$82)*(MONTH($E182)-1)/12)*$H182</f>
        <v>0</v>
      </c>
      <c r="K182" s="230">
        <f>(SUM('1.  LRAMVA Summary'!F$54:F$80)+SUM('1.  LRAMVA Summary'!F$81:F$82)*(MONTH($E182)-1)/12)*$H182</f>
        <v>0</v>
      </c>
      <c r="L182" s="230">
        <f>(SUM('1.  LRAMVA Summary'!G$54:G$80)+SUM('1.  LRAMVA Summary'!G$81:G$82)*(MONTH($E182)-1)/12)*$H182</f>
        <v>0</v>
      </c>
      <c r="M182" s="230">
        <f>(SUM('1.  LRAMVA Summary'!H$54:H$80)+SUM('1.  LRAMVA Summary'!H$81:H$82)*(MONTH($E182)-1)/12)*$H182</f>
        <v>0</v>
      </c>
      <c r="N182" s="230">
        <f>(SUM('1.  LRAMVA Summary'!I$54:I$80)+SUM('1.  LRAMVA Summary'!I$81:I$82)*(MONTH($E182)-1)/12)*$H182</f>
        <v>0</v>
      </c>
      <c r="O182" s="230">
        <f>(SUM('1.  LRAMVA Summary'!J$54:J$80)+SUM('1.  LRAMVA Summary'!J$81:J$82)*(MONTH($E182)-1)/12)*$H182</f>
        <v>0</v>
      </c>
      <c r="P182" s="230">
        <f>(SUM('1.  LRAMVA Summary'!K$54:K$80)+SUM('1.  LRAMVA Summary'!K$81:K$82)*(MONTH($E182)-1)/12)*$H182</f>
        <v>0</v>
      </c>
      <c r="Q182" s="230">
        <f>(SUM('1.  LRAMVA Summary'!L$54:L$80)+SUM('1.  LRAMVA Summary'!L$81:L$82)*(MONTH($E182)-1)/12)*$H182</f>
        <v>0</v>
      </c>
      <c r="R182" s="230">
        <f>(SUM('1.  LRAMVA Summary'!M$54:M$80)+SUM('1.  LRAMVA Summary'!M$81:M$82)*(MONTH($E182)-1)/12)*$H182</f>
        <v>0</v>
      </c>
      <c r="S182" s="230">
        <f>(SUM('1.  LRAMVA Summary'!N$54:N$80)+SUM('1.  LRAMVA Summary'!N$81:N$82)*(MONTH($E182)-1)/12)*$H182</f>
        <v>0</v>
      </c>
      <c r="T182" s="230">
        <f>(SUM('1.  LRAMVA Summary'!O$54:O$80)+SUM('1.  LRAMVA Summary'!O$81:O$82)*(MONTH($E182)-1)/12)*$H182</f>
        <v>0</v>
      </c>
      <c r="U182" s="230">
        <f>(SUM('1.  LRAMVA Summary'!P$54:P$80)+SUM('1.  LRAMVA Summary'!P$81:P$82)*(MONTH($E182)-1)/12)*$H182</f>
        <v>0</v>
      </c>
      <c r="V182" s="230">
        <f>(SUM('1.  LRAMVA Summary'!Q$54:Q$80)+SUM('1.  LRAMVA Summary'!Q$81:Q$82)*(MONTH($E182)-1)/12)*$H182</f>
        <v>0</v>
      </c>
      <c r="W182" s="231">
        <f t="shared" si="98"/>
        <v>0</v>
      </c>
    </row>
    <row r="183" spans="5:23">
      <c r="E183" s="214">
        <v>44652</v>
      </c>
      <c r="F183" s="214" t="s">
        <v>723</v>
      </c>
      <c r="G183" s="215" t="s">
        <v>66</v>
      </c>
      <c r="H183" s="240"/>
      <c r="I183" s="230">
        <f>(SUM('1.  LRAMVA Summary'!D$54:D$80)+SUM('1.  LRAMVA Summary'!D$81:D$82)*(MONTH($E183)-1)/12)*$H183</f>
        <v>0</v>
      </c>
      <c r="J183" s="230">
        <f>(SUM('1.  LRAMVA Summary'!E$54:E$80)+SUM('1.  LRAMVA Summary'!E$81:E$82)*(MONTH($E183)-1)/12)*$H183</f>
        <v>0</v>
      </c>
      <c r="K183" s="230">
        <f>(SUM('1.  LRAMVA Summary'!F$54:F$80)+SUM('1.  LRAMVA Summary'!F$81:F$82)*(MONTH($E183)-1)/12)*$H183</f>
        <v>0</v>
      </c>
      <c r="L183" s="230">
        <f>(SUM('1.  LRAMVA Summary'!G$54:G$80)+SUM('1.  LRAMVA Summary'!G$81:G$82)*(MONTH($E183)-1)/12)*$H183</f>
        <v>0</v>
      </c>
      <c r="M183" s="230">
        <f>(SUM('1.  LRAMVA Summary'!H$54:H$80)+SUM('1.  LRAMVA Summary'!H$81:H$82)*(MONTH($E183)-1)/12)*$H183</f>
        <v>0</v>
      </c>
      <c r="N183" s="230">
        <f>(SUM('1.  LRAMVA Summary'!I$54:I$80)+SUM('1.  LRAMVA Summary'!I$81:I$82)*(MONTH($E183)-1)/12)*$H183</f>
        <v>0</v>
      </c>
      <c r="O183" s="230">
        <f>(SUM('1.  LRAMVA Summary'!J$54:J$80)+SUM('1.  LRAMVA Summary'!J$81:J$82)*(MONTH($E183)-1)/12)*$H183</f>
        <v>0</v>
      </c>
      <c r="P183" s="230">
        <f>(SUM('1.  LRAMVA Summary'!K$54:K$80)+SUM('1.  LRAMVA Summary'!K$81:K$82)*(MONTH($E183)-1)/12)*$H183</f>
        <v>0</v>
      </c>
      <c r="Q183" s="230">
        <f>(SUM('1.  LRAMVA Summary'!L$54:L$80)+SUM('1.  LRAMVA Summary'!L$81:L$82)*(MONTH($E183)-1)/12)*$H183</f>
        <v>0</v>
      </c>
      <c r="R183" s="230">
        <f>(SUM('1.  LRAMVA Summary'!M$54:M$80)+SUM('1.  LRAMVA Summary'!M$81:M$82)*(MONTH($E183)-1)/12)*$H183</f>
        <v>0</v>
      </c>
      <c r="S183" s="230">
        <f>(SUM('1.  LRAMVA Summary'!N$54:N$80)+SUM('1.  LRAMVA Summary'!N$81:N$82)*(MONTH($E183)-1)/12)*$H183</f>
        <v>0</v>
      </c>
      <c r="T183" s="230">
        <f>(SUM('1.  LRAMVA Summary'!O$54:O$80)+SUM('1.  LRAMVA Summary'!O$81:O$82)*(MONTH($E183)-1)/12)*$H183</f>
        <v>0</v>
      </c>
      <c r="U183" s="230">
        <f>(SUM('1.  LRAMVA Summary'!P$54:P$80)+SUM('1.  LRAMVA Summary'!P$81:P$82)*(MONTH($E183)-1)/12)*$H183</f>
        <v>0</v>
      </c>
      <c r="V183" s="230">
        <f>(SUM('1.  LRAMVA Summary'!Q$54:Q$80)+SUM('1.  LRAMVA Summary'!Q$81:Q$82)*(MONTH($E183)-1)/12)*$H183</f>
        <v>0</v>
      </c>
      <c r="W183" s="231">
        <f t="shared" si="98"/>
        <v>0</v>
      </c>
    </row>
    <row r="184" spans="5:23">
      <c r="E184" s="214">
        <v>44682</v>
      </c>
      <c r="F184" s="214" t="s">
        <v>723</v>
      </c>
      <c r="G184" s="215" t="s">
        <v>66</v>
      </c>
      <c r="H184" s="240"/>
      <c r="I184" s="230">
        <f>(SUM('1.  LRAMVA Summary'!D$54:D$80)+SUM('1.  LRAMVA Summary'!D$81:D$82)*(MONTH($E184)-1)/12)*$H184</f>
        <v>0</v>
      </c>
      <c r="J184" s="230">
        <f>(SUM('1.  LRAMVA Summary'!E$54:E$80)+SUM('1.  LRAMVA Summary'!E$81:E$82)*(MONTH($E184)-1)/12)*$H184</f>
        <v>0</v>
      </c>
      <c r="K184" s="230">
        <f>(SUM('1.  LRAMVA Summary'!F$54:F$80)+SUM('1.  LRAMVA Summary'!F$81:F$82)*(MONTH($E184)-1)/12)*$H184</f>
        <v>0</v>
      </c>
      <c r="L184" s="230">
        <f>(SUM('1.  LRAMVA Summary'!G$54:G$80)+SUM('1.  LRAMVA Summary'!G$81:G$82)*(MONTH($E184)-1)/12)*$H184</f>
        <v>0</v>
      </c>
      <c r="M184" s="230">
        <f>(SUM('1.  LRAMVA Summary'!H$54:H$80)+SUM('1.  LRAMVA Summary'!H$81:H$82)*(MONTH($E184)-1)/12)*$H184</f>
        <v>0</v>
      </c>
      <c r="N184" s="230">
        <f>(SUM('1.  LRAMVA Summary'!I$54:I$80)+SUM('1.  LRAMVA Summary'!I$81:I$82)*(MONTH($E184)-1)/12)*$H184</f>
        <v>0</v>
      </c>
      <c r="O184" s="230">
        <f>(SUM('1.  LRAMVA Summary'!J$54:J$80)+SUM('1.  LRAMVA Summary'!J$81:J$82)*(MONTH($E184)-1)/12)*$H184</f>
        <v>0</v>
      </c>
      <c r="P184" s="230">
        <f>(SUM('1.  LRAMVA Summary'!K$54:K$80)+SUM('1.  LRAMVA Summary'!K$81:K$82)*(MONTH($E184)-1)/12)*$H184</f>
        <v>0</v>
      </c>
      <c r="Q184" s="230">
        <f>(SUM('1.  LRAMVA Summary'!L$54:L$80)+SUM('1.  LRAMVA Summary'!L$81:L$82)*(MONTH($E184)-1)/12)*$H184</f>
        <v>0</v>
      </c>
      <c r="R184" s="230">
        <f>(SUM('1.  LRAMVA Summary'!M$54:M$80)+SUM('1.  LRAMVA Summary'!M$81:M$82)*(MONTH($E184)-1)/12)*$H184</f>
        <v>0</v>
      </c>
      <c r="S184" s="230">
        <f>(SUM('1.  LRAMVA Summary'!N$54:N$80)+SUM('1.  LRAMVA Summary'!N$81:N$82)*(MONTH($E184)-1)/12)*$H184</f>
        <v>0</v>
      </c>
      <c r="T184" s="230">
        <f>(SUM('1.  LRAMVA Summary'!O$54:O$80)+SUM('1.  LRAMVA Summary'!O$81:O$82)*(MONTH($E184)-1)/12)*$H184</f>
        <v>0</v>
      </c>
      <c r="U184" s="230">
        <f>(SUM('1.  LRAMVA Summary'!P$54:P$80)+SUM('1.  LRAMVA Summary'!P$81:P$82)*(MONTH($E184)-1)/12)*$H184</f>
        <v>0</v>
      </c>
      <c r="V184" s="230">
        <f>(SUM('1.  LRAMVA Summary'!Q$54:Q$80)+SUM('1.  LRAMVA Summary'!Q$81:Q$82)*(MONTH($E184)-1)/12)*$H184</f>
        <v>0</v>
      </c>
      <c r="W184" s="231">
        <f t="shared" si="98"/>
        <v>0</v>
      </c>
    </row>
    <row r="185" spans="5:23">
      <c r="E185" s="214">
        <v>44713</v>
      </c>
      <c r="F185" s="214" t="s">
        <v>723</v>
      </c>
      <c r="G185" s="215" t="s">
        <v>66</v>
      </c>
      <c r="H185" s="240"/>
      <c r="I185" s="230">
        <f>(SUM('1.  LRAMVA Summary'!D$54:D$80)+SUM('1.  LRAMVA Summary'!D$81:D$82)*(MONTH($E185)-1)/12)*$H185</f>
        <v>0</v>
      </c>
      <c r="J185" s="230">
        <f>(SUM('1.  LRAMVA Summary'!E$54:E$80)+SUM('1.  LRAMVA Summary'!E$81:E$82)*(MONTH($E185)-1)/12)*$H185</f>
        <v>0</v>
      </c>
      <c r="K185" s="230">
        <f>(SUM('1.  LRAMVA Summary'!F$54:F$80)+SUM('1.  LRAMVA Summary'!F$81:F$82)*(MONTH($E185)-1)/12)*$H185</f>
        <v>0</v>
      </c>
      <c r="L185" s="230">
        <f>(SUM('1.  LRAMVA Summary'!G$54:G$80)+SUM('1.  LRAMVA Summary'!G$81:G$82)*(MONTH($E185)-1)/12)*$H185</f>
        <v>0</v>
      </c>
      <c r="M185" s="230">
        <f>(SUM('1.  LRAMVA Summary'!H$54:H$80)+SUM('1.  LRAMVA Summary'!H$81:H$82)*(MONTH($E185)-1)/12)*$H185</f>
        <v>0</v>
      </c>
      <c r="N185" s="230">
        <f>(SUM('1.  LRAMVA Summary'!I$54:I$80)+SUM('1.  LRAMVA Summary'!I$81:I$82)*(MONTH($E185)-1)/12)*$H185</f>
        <v>0</v>
      </c>
      <c r="O185" s="230">
        <f>(SUM('1.  LRAMVA Summary'!J$54:J$80)+SUM('1.  LRAMVA Summary'!J$81:J$82)*(MONTH($E185)-1)/12)*$H185</f>
        <v>0</v>
      </c>
      <c r="P185" s="230">
        <f>(SUM('1.  LRAMVA Summary'!K$54:K$80)+SUM('1.  LRAMVA Summary'!K$81:K$82)*(MONTH($E185)-1)/12)*$H185</f>
        <v>0</v>
      </c>
      <c r="Q185" s="230">
        <f>(SUM('1.  LRAMVA Summary'!L$54:L$80)+SUM('1.  LRAMVA Summary'!L$81:L$82)*(MONTH($E185)-1)/12)*$H185</f>
        <v>0</v>
      </c>
      <c r="R185" s="230">
        <f>(SUM('1.  LRAMVA Summary'!M$54:M$80)+SUM('1.  LRAMVA Summary'!M$81:M$82)*(MONTH($E185)-1)/12)*$H185</f>
        <v>0</v>
      </c>
      <c r="S185" s="230">
        <f>(SUM('1.  LRAMVA Summary'!N$54:N$80)+SUM('1.  LRAMVA Summary'!N$81:N$82)*(MONTH($E185)-1)/12)*$H185</f>
        <v>0</v>
      </c>
      <c r="T185" s="230">
        <f>(SUM('1.  LRAMVA Summary'!O$54:O$80)+SUM('1.  LRAMVA Summary'!O$81:O$82)*(MONTH($E185)-1)/12)*$H185</f>
        <v>0</v>
      </c>
      <c r="U185" s="230">
        <f>(SUM('1.  LRAMVA Summary'!P$54:P$80)+SUM('1.  LRAMVA Summary'!P$81:P$82)*(MONTH($E185)-1)/12)*$H185</f>
        <v>0</v>
      </c>
      <c r="V185" s="230">
        <f>(SUM('1.  LRAMVA Summary'!Q$54:Q$80)+SUM('1.  LRAMVA Summary'!Q$81:Q$82)*(MONTH($E185)-1)/12)*$H185</f>
        <v>0</v>
      </c>
      <c r="W185" s="231">
        <f t="shared" si="98"/>
        <v>0</v>
      </c>
    </row>
    <row r="186" spans="5:23">
      <c r="E186" s="214">
        <v>44743</v>
      </c>
      <c r="F186" s="214" t="s">
        <v>723</v>
      </c>
      <c r="G186" s="215" t="s">
        <v>68</v>
      </c>
      <c r="H186" s="240"/>
      <c r="I186" s="230">
        <f>(SUM('1.  LRAMVA Summary'!D$54:D$80)+SUM('1.  LRAMVA Summary'!D$81:D$82)*(MONTH($E186)-1)/12)*$H186</f>
        <v>0</v>
      </c>
      <c r="J186" s="230">
        <f>(SUM('1.  LRAMVA Summary'!E$54:E$80)+SUM('1.  LRAMVA Summary'!E$81:E$82)*(MONTH($E186)-1)/12)*$H186</f>
        <v>0</v>
      </c>
      <c r="K186" s="230">
        <f>(SUM('1.  LRAMVA Summary'!F$54:F$80)+SUM('1.  LRAMVA Summary'!F$81:F$82)*(MONTH($E186)-1)/12)*$H186</f>
        <v>0</v>
      </c>
      <c r="L186" s="230">
        <f>(SUM('1.  LRAMVA Summary'!G$54:G$80)+SUM('1.  LRAMVA Summary'!G$81:G$82)*(MONTH($E186)-1)/12)*$H186</f>
        <v>0</v>
      </c>
      <c r="M186" s="230">
        <f>(SUM('1.  LRAMVA Summary'!H$54:H$80)+SUM('1.  LRAMVA Summary'!H$81:H$82)*(MONTH($E186)-1)/12)*$H186</f>
        <v>0</v>
      </c>
      <c r="N186" s="230">
        <f>(SUM('1.  LRAMVA Summary'!I$54:I$80)+SUM('1.  LRAMVA Summary'!I$81:I$82)*(MONTH($E186)-1)/12)*$H186</f>
        <v>0</v>
      </c>
      <c r="O186" s="230">
        <f>(SUM('1.  LRAMVA Summary'!J$54:J$80)+SUM('1.  LRAMVA Summary'!J$81:J$82)*(MONTH($E186)-1)/12)*$H186</f>
        <v>0</v>
      </c>
      <c r="P186" s="230">
        <f>(SUM('1.  LRAMVA Summary'!K$54:K$80)+SUM('1.  LRAMVA Summary'!K$81:K$82)*(MONTH($E186)-1)/12)*$H186</f>
        <v>0</v>
      </c>
      <c r="Q186" s="230">
        <f>(SUM('1.  LRAMVA Summary'!L$54:L$80)+SUM('1.  LRAMVA Summary'!L$81:L$82)*(MONTH($E186)-1)/12)*$H186</f>
        <v>0</v>
      </c>
      <c r="R186" s="230">
        <f>(SUM('1.  LRAMVA Summary'!M$54:M$80)+SUM('1.  LRAMVA Summary'!M$81:M$82)*(MONTH($E186)-1)/12)*$H186</f>
        <v>0</v>
      </c>
      <c r="S186" s="230">
        <f>(SUM('1.  LRAMVA Summary'!N$54:N$80)+SUM('1.  LRAMVA Summary'!N$81:N$82)*(MONTH($E186)-1)/12)*$H186</f>
        <v>0</v>
      </c>
      <c r="T186" s="230">
        <f>(SUM('1.  LRAMVA Summary'!O$54:O$80)+SUM('1.  LRAMVA Summary'!O$81:O$82)*(MONTH($E186)-1)/12)*$H186</f>
        <v>0</v>
      </c>
      <c r="U186" s="230">
        <f>(SUM('1.  LRAMVA Summary'!P$54:P$80)+SUM('1.  LRAMVA Summary'!P$81:P$82)*(MONTH($E186)-1)/12)*$H186</f>
        <v>0</v>
      </c>
      <c r="V186" s="230">
        <f>(SUM('1.  LRAMVA Summary'!Q$54:Q$80)+SUM('1.  LRAMVA Summary'!Q$81:Q$82)*(MONTH($E186)-1)/12)*$H186</f>
        <v>0</v>
      </c>
      <c r="W186" s="231">
        <f t="shared" si="98"/>
        <v>0</v>
      </c>
    </row>
    <row r="187" spans="5:23">
      <c r="E187" s="214">
        <v>44774</v>
      </c>
      <c r="F187" s="214" t="s">
        <v>723</v>
      </c>
      <c r="G187" s="215" t="s">
        <v>68</v>
      </c>
      <c r="H187" s="240"/>
      <c r="I187" s="230">
        <f>(SUM('1.  LRAMVA Summary'!D$54:D$80)+SUM('1.  LRAMVA Summary'!D$81:D$82)*(MONTH($E187)-1)/12)*$H187</f>
        <v>0</v>
      </c>
      <c r="J187" s="230">
        <f>(SUM('1.  LRAMVA Summary'!E$54:E$80)+SUM('1.  LRAMVA Summary'!E$81:E$82)*(MONTH($E187)-1)/12)*$H187</f>
        <v>0</v>
      </c>
      <c r="K187" s="230">
        <f>(SUM('1.  LRAMVA Summary'!F$54:F$80)+SUM('1.  LRAMVA Summary'!F$81:F$82)*(MONTH($E187)-1)/12)*$H187</f>
        <v>0</v>
      </c>
      <c r="L187" s="230">
        <f>(SUM('1.  LRAMVA Summary'!G$54:G$80)+SUM('1.  LRAMVA Summary'!G$81:G$82)*(MONTH($E187)-1)/12)*$H187</f>
        <v>0</v>
      </c>
      <c r="M187" s="230">
        <f>(SUM('1.  LRAMVA Summary'!H$54:H$80)+SUM('1.  LRAMVA Summary'!H$81:H$82)*(MONTH($E187)-1)/12)*$H187</f>
        <v>0</v>
      </c>
      <c r="N187" s="230">
        <f>(SUM('1.  LRAMVA Summary'!I$54:I$80)+SUM('1.  LRAMVA Summary'!I$81:I$82)*(MONTH($E187)-1)/12)*$H187</f>
        <v>0</v>
      </c>
      <c r="O187" s="230">
        <f>(SUM('1.  LRAMVA Summary'!J$54:J$80)+SUM('1.  LRAMVA Summary'!J$81:J$82)*(MONTH($E187)-1)/12)*$H187</f>
        <v>0</v>
      </c>
      <c r="P187" s="230">
        <f>(SUM('1.  LRAMVA Summary'!K$54:K$80)+SUM('1.  LRAMVA Summary'!K$81:K$82)*(MONTH($E187)-1)/12)*$H187</f>
        <v>0</v>
      </c>
      <c r="Q187" s="230">
        <f>(SUM('1.  LRAMVA Summary'!L$54:L$80)+SUM('1.  LRAMVA Summary'!L$81:L$82)*(MONTH($E187)-1)/12)*$H187</f>
        <v>0</v>
      </c>
      <c r="R187" s="230">
        <f>(SUM('1.  LRAMVA Summary'!M$54:M$80)+SUM('1.  LRAMVA Summary'!M$81:M$82)*(MONTH($E187)-1)/12)*$H187</f>
        <v>0</v>
      </c>
      <c r="S187" s="230">
        <f>(SUM('1.  LRAMVA Summary'!N$54:N$80)+SUM('1.  LRAMVA Summary'!N$81:N$82)*(MONTH($E187)-1)/12)*$H187</f>
        <v>0</v>
      </c>
      <c r="T187" s="230">
        <f>(SUM('1.  LRAMVA Summary'!O$54:O$80)+SUM('1.  LRAMVA Summary'!O$81:O$82)*(MONTH($E187)-1)/12)*$H187</f>
        <v>0</v>
      </c>
      <c r="U187" s="230">
        <f>(SUM('1.  LRAMVA Summary'!P$54:P$80)+SUM('1.  LRAMVA Summary'!P$81:P$82)*(MONTH($E187)-1)/12)*$H187</f>
        <v>0</v>
      </c>
      <c r="V187" s="230">
        <f>(SUM('1.  LRAMVA Summary'!Q$54:Q$80)+SUM('1.  LRAMVA Summary'!Q$81:Q$82)*(MONTH($E187)-1)/12)*$H187</f>
        <v>0</v>
      </c>
      <c r="W187" s="231">
        <f t="shared" si="98"/>
        <v>0</v>
      </c>
    </row>
    <row r="188" spans="5:23">
      <c r="E188" s="214">
        <v>44805</v>
      </c>
      <c r="F188" s="214" t="s">
        <v>723</v>
      </c>
      <c r="G188" s="215" t="s">
        <v>68</v>
      </c>
      <c r="H188" s="240"/>
      <c r="I188" s="230">
        <f>(SUM('1.  LRAMVA Summary'!D$54:D$80)+SUM('1.  LRAMVA Summary'!D$81:D$82)*(MONTH($E188)-1)/12)*$H188</f>
        <v>0</v>
      </c>
      <c r="J188" s="230">
        <f>(SUM('1.  LRAMVA Summary'!E$54:E$80)+SUM('1.  LRAMVA Summary'!E$81:E$82)*(MONTH($E188)-1)/12)*$H188</f>
        <v>0</v>
      </c>
      <c r="K188" s="230">
        <f>(SUM('1.  LRAMVA Summary'!F$54:F$80)+SUM('1.  LRAMVA Summary'!F$81:F$82)*(MONTH($E188)-1)/12)*$H188</f>
        <v>0</v>
      </c>
      <c r="L188" s="230">
        <f>(SUM('1.  LRAMVA Summary'!G$54:G$80)+SUM('1.  LRAMVA Summary'!G$81:G$82)*(MONTH($E188)-1)/12)*$H188</f>
        <v>0</v>
      </c>
      <c r="M188" s="230">
        <f>(SUM('1.  LRAMVA Summary'!H$54:H$80)+SUM('1.  LRAMVA Summary'!H$81:H$82)*(MONTH($E188)-1)/12)*$H188</f>
        <v>0</v>
      </c>
      <c r="N188" s="230">
        <f>(SUM('1.  LRAMVA Summary'!I$54:I$80)+SUM('1.  LRAMVA Summary'!I$81:I$82)*(MONTH($E188)-1)/12)*$H188</f>
        <v>0</v>
      </c>
      <c r="O188" s="230">
        <f>(SUM('1.  LRAMVA Summary'!J$54:J$80)+SUM('1.  LRAMVA Summary'!J$81:J$82)*(MONTH($E188)-1)/12)*$H188</f>
        <v>0</v>
      </c>
      <c r="P188" s="230">
        <f>(SUM('1.  LRAMVA Summary'!K$54:K$80)+SUM('1.  LRAMVA Summary'!K$81:K$82)*(MONTH($E188)-1)/12)*$H188</f>
        <v>0</v>
      </c>
      <c r="Q188" s="230">
        <f>(SUM('1.  LRAMVA Summary'!L$54:L$80)+SUM('1.  LRAMVA Summary'!L$81:L$82)*(MONTH($E188)-1)/12)*$H188</f>
        <v>0</v>
      </c>
      <c r="R188" s="230">
        <f>(SUM('1.  LRAMVA Summary'!M$54:M$80)+SUM('1.  LRAMVA Summary'!M$81:M$82)*(MONTH($E188)-1)/12)*$H188</f>
        <v>0</v>
      </c>
      <c r="S188" s="230">
        <f>(SUM('1.  LRAMVA Summary'!N$54:N$80)+SUM('1.  LRAMVA Summary'!N$81:N$82)*(MONTH($E188)-1)/12)*$H188</f>
        <v>0</v>
      </c>
      <c r="T188" s="230">
        <f>(SUM('1.  LRAMVA Summary'!O$54:O$80)+SUM('1.  LRAMVA Summary'!O$81:O$82)*(MONTH($E188)-1)/12)*$H188</f>
        <v>0</v>
      </c>
      <c r="U188" s="230">
        <f>(SUM('1.  LRAMVA Summary'!P$54:P$80)+SUM('1.  LRAMVA Summary'!P$81:P$82)*(MONTH($E188)-1)/12)*$H188</f>
        <v>0</v>
      </c>
      <c r="V188" s="230">
        <f>(SUM('1.  LRAMVA Summary'!Q$54:Q$80)+SUM('1.  LRAMVA Summary'!Q$81:Q$82)*(MONTH($E188)-1)/12)*$H188</f>
        <v>0</v>
      </c>
      <c r="W188" s="231">
        <f t="shared" si="98"/>
        <v>0</v>
      </c>
    </row>
    <row r="189" spans="5:23">
      <c r="E189" s="214">
        <v>44835</v>
      </c>
      <c r="F189" s="214" t="s">
        <v>723</v>
      </c>
      <c r="G189" s="215" t="s">
        <v>69</v>
      </c>
      <c r="H189" s="240"/>
      <c r="I189" s="230">
        <f>(SUM('1.  LRAMVA Summary'!D$54:D$80)+SUM('1.  LRAMVA Summary'!D$81:D$82)*(MONTH($E189)-1)/12)*$H189</f>
        <v>0</v>
      </c>
      <c r="J189" s="230">
        <f>(SUM('1.  LRAMVA Summary'!E$54:E$80)+SUM('1.  LRAMVA Summary'!E$81:E$82)*(MONTH($E189)-1)/12)*$H189</f>
        <v>0</v>
      </c>
      <c r="K189" s="230">
        <f>(SUM('1.  LRAMVA Summary'!F$54:F$80)+SUM('1.  LRAMVA Summary'!F$81:F$82)*(MONTH($E189)-1)/12)*$H189</f>
        <v>0</v>
      </c>
      <c r="L189" s="230">
        <f>(SUM('1.  LRAMVA Summary'!G$54:G$80)+SUM('1.  LRAMVA Summary'!G$81:G$82)*(MONTH($E189)-1)/12)*$H189</f>
        <v>0</v>
      </c>
      <c r="M189" s="230">
        <f>(SUM('1.  LRAMVA Summary'!H$54:H$80)+SUM('1.  LRAMVA Summary'!H$81:H$82)*(MONTH($E189)-1)/12)*$H189</f>
        <v>0</v>
      </c>
      <c r="N189" s="230">
        <f>(SUM('1.  LRAMVA Summary'!I$54:I$80)+SUM('1.  LRAMVA Summary'!I$81:I$82)*(MONTH($E189)-1)/12)*$H189</f>
        <v>0</v>
      </c>
      <c r="O189" s="230">
        <f>(SUM('1.  LRAMVA Summary'!J$54:J$80)+SUM('1.  LRAMVA Summary'!J$81:J$82)*(MONTH($E189)-1)/12)*$H189</f>
        <v>0</v>
      </c>
      <c r="P189" s="230">
        <f>(SUM('1.  LRAMVA Summary'!K$54:K$80)+SUM('1.  LRAMVA Summary'!K$81:K$82)*(MONTH($E189)-1)/12)*$H189</f>
        <v>0</v>
      </c>
      <c r="Q189" s="230">
        <f>(SUM('1.  LRAMVA Summary'!L$54:L$80)+SUM('1.  LRAMVA Summary'!L$81:L$82)*(MONTH($E189)-1)/12)*$H189</f>
        <v>0</v>
      </c>
      <c r="R189" s="230">
        <f>(SUM('1.  LRAMVA Summary'!M$54:M$80)+SUM('1.  LRAMVA Summary'!M$81:M$82)*(MONTH($E189)-1)/12)*$H189</f>
        <v>0</v>
      </c>
      <c r="S189" s="230">
        <f>(SUM('1.  LRAMVA Summary'!N$54:N$80)+SUM('1.  LRAMVA Summary'!N$81:N$82)*(MONTH($E189)-1)/12)*$H189</f>
        <v>0</v>
      </c>
      <c r="T189" s="230">
        <f>(SUM('1.  LRAMVA Summary'!O$54:O$80)+SUM('1.  LRAMVA Summary'!O$81:O$82)*(MONTH($E189)-1)/12)*$H189</f>
        <v>0</v>
      </c>
      <c r="U189" s="230">
        <f>(SUM('1.  LRAMVA Summary'!P$54:P$80)+SUM('1.  LRAMVA Summary'!P$81:P$82)*(MONTH($E189)-1)/12)*$H189</f>
        <v>0</v>
      </c>
      <c r="V189" s="230">
        <f>(SUM('1.  LRAMVA Summary'!Q$54:Q$80)+SUM('1.  LRAMVA Summary'!Q$81:Q$82)*(MONTH($E189)-1)/12)*$H189</f>
        <v>0</v>
      </c>
      <c r="W189" s="231">
        <f t="shared" si="98"/>
        <v>0</v>
      </c>
    </row>
    <row r="190" spans="5:23">
      <c r="E190" s="214">
        <v>44866</v>
      </c>
      <c r="F190" s="214" t="s">
        <v>723</v>
      </c>
      <c r="G190" s="215" t="s">
        <v>69</v>
      </c>
      <c r="H190" s="240"/>
      <c r="I190" s="230">
        <f>(SUM('1.  LRAMVA Summary'!D$54:D$80)+SUM('1.  LRAMVA Summary'!D$81:D$82)*(MONTH($E190)-1)/12)*$H190</f>
        <v>0</v>
      </c>
      <c r="J190" s="230">
        <f>(SUM('1.  LRAMVA Summary'!E$54:E$80)+SUM('1.  LRAMVA Summary'!E$81:E$82)*(MONTH($E190)-1)/12)*$H190</f>
        <v>0</v>
      </c>
      <c r="K190" s="230">
        <f>(SUM('1.  LRAMVA Summary'!F$54:F$80)+SUM('1.  LRAMVA Summary'!F$81:F$82)*(MONTH($E190)-1)/12)*$H190</f>
        <v>0</v>
      </c>
      <c r="L190" s="230">
        <f>(SUM('1.  LRAMVA Summary'!G$54:G$80)+SUM('1.  LRAMVA Summary'!G$81:G$82)*(MONTH($E190)-1)/12)*$H190</f>
        <v>0</v>
      </c>
      <c r="M190" s="230">
        <f>(SUM('1.  LRAMVA Summary'!H$54:H$80)+SUM('1.  LRAMVA Summary'!H$81:H$82)*(MONTH($E190)-1)/12)*$H190</f>
        <v>0</v>
      </c>
      <c r="N190" s="230">
        <f>(SUM('1.  LRAMVA Summary'!I$54:I$80)+SUM('1.  LRAMVA Summary'!I$81:I$82)*(MONTH($E190)-1)/12)*$H190</f>
        <v>0</v>
      </c>
      <c r="O190" s="230">
        <f>(SUM('1.  LRAMVA Summary'!J$54:J$80)+SUM('1.  LRAMVA Summary'!J$81:J$82)*(MONTH($E190)-1)/12)*$H190</f>
        <v>0</v>
      </c>
      <c r="P190" s="230">
        <f>(SUM('1.  LRAMVA Summary'!K$54:K$80)+SUM('1.  LRAMVA Summary'!K$81:K$82)*(MONTH($E190)-1)/12)*$H190</f>
        <v>0</v>
      </c>
      <c r="Q190" s="230">
        <f>(SUM('1.  LRAMVA Summary'!L$54:L$80)+SUM('1.  LRAMVA Summary'!L$81:L$82)*(MONTH($E190)-1)/12)*$H190</f>
        <v>0</v>
      </c>
      <c r="R190" s="230">
        <f>(SUM('1.  LRAMVA Summary'!M$54:M$80)+SUM('1.  LRAMVA Summary'!M$81:M$82)*(MONTH($E190)-1)/12)*$H190</f>
        <v>0</v>
      </c>
      <c r="S190" s="230">
        <f>(SUM('1.  LRAMVA Summary'!N$54:N$80)+SUM('1.  LRAMVA Summary'!N$81:N$82)*(MONTH($E190)-1)/12)*$H190</f>
        <v>0</v>
      </c>
      <c r="T190" s="230">
        <f>(SUM('1.  LRAMVA Summary'!O$54:O$80)+SUM('1.  LRAMVA Summary'!O$81:O$82)*(MONTH($E190)-1)/12)*$H190</f>
        <v>0</v>
      </c>
      <c r="U190" s="230">
        <f>(SUM('1.  LRAMVA Summary'!P$54:P$80)+SUM('1.  LRAMVA Summary'!P$81:P$82)*(MONTH($E190)-1)/12)*$H190</f>
        <v>0</v>
      </c>
      <c r="V190" s="230">
        <f>(SUM('1.  LRAMVA Summary'!Q$54:Q$80)+SUM('1.  LRAMVA Summary'!Q$81:Q$82)*(MONTH($E190)-1)/12)*$H190</f>
        <v>0</v>
      </c>
      <c r="W190" s="231">
        <f t="shared" si="98"/>
        <v>0</v>
      </c>
    </row>
    <row r="191" spans="5:23">
      <c r="E191" s="214">
        <v>44896</v>
      </c>
      <c r="F191" s="214" t="s">
        <v>723</v>
      </c>
      <c r="G191" s="215" t="s">
        <v>69</v>
      </c>
      <c r="H191" s="240"/>
      <c r="I191" s="230">
        <f>(SUM('1.  LRAMVA Summary'!D$54:D$80)+SUM('1.  LRAMVA Summary'!D$81:D$82)*(MONTH($E191)-1)/12)*$H191</f>
        <v>0</v>
      </c>
      <c r="J191" s="230">
        <f>(SUM('1.  LRAMVA Summary'!E$54:E$80)+SUM('1.  LRAMVA Summary'!E$81:E$82)*(MONTH($E191)-1)/12)*$H191</f>
        <v>0</v>
      </c>
      <c r="K191" s="230">
        <f>(SUM('1.  LRAMVA Summary'!F$54:F$80)+SUM('1.  LRAMVA Summary'!F$81:F$82)*(MONTH($E191)-1)/12)*$H191</f>
        <v>0</v>
      </c>
      <c r="L191" s="230">
        <f>(SUM('1.  LRAMVA Summary'!G$54:G$80)+SUM('1.  LRAMVA Summary'!G$81:G$82)*(MONTH($E191)-1)/12)*$H191</f>
        <v>0</v>
      </c>
      <c r="M191" s="230">
        <f>(SUM('1.  LRAMVA Summary'!H$54:H$80)+SUM('1.  LRAMVA Summary'!H$81:H$82)*(MONTH($E191)-1)/12)*$H191</f>
        <v>0</v>
      </c>
      <c r="N191" s="230">
        <f>(SUM('1.  LRAMVA Summary'!I$54:I$80)+SUM('1.  LRAMVA Summary'!I$81:I$82)*(MONTH($E191)-1)/12)*$H191</f>
        <v>0</v>
      </c>
      <c r="O191" s="230">
        <f>(SUM('1.  LRAMVA Summary'!J$54:J$80)+SUM('1.  LRAMVA Summary'!J$81:J$82)*(MONTH($E191)-1)/12)*$H191</f>
        <v>0</v>
      </c>
      <c r="P191" s="230">
        <f>(SUM('1.  LRAMVA Summary'!K$54:K$80)+SUM('1.  LRAMVA Summary'!K$81:K$82)*(MONTH($E191)-1)/12)*$H191</f>
        <v>0</v>
      </c>
      <c r="Q191" s="230">
        <f>(SUM('1.  LRAMVA Summary'!L$54:L$80)+SUM('1.  LRAMVA Summary'!L$81:L$82)*(MONTH($E191)-1)/12)*$H191</f>
        <v>0</v>
      </c>
      <c r="R191" s="230">
        <f>(SUM('1.  LRAMVA Summary'!M$54:M$80)+SUM('1.  LRAMVA Summary'!M$81:M$82)*(MONTH($E191)-1)/12)*$H191</f>
        <v>0</v>
      </c>
      <c r="S191" s="230">
        <f>(SUM('1.  LRAMVA Summary'!N$54:N$80)+SUM('1.  LRAMVA Summary'!N$81:N$82)*(MONTH($E191)-1)/12)*$H191</f>
        <v>0</v>
      </c>
      <c r="T191" s="230">
        <f>(SUM('1.  LRAMVA Summary'!O$54:O$80)+SUM('1.  LRAMVA Summary'!O$81:O$82)*(MONTH($E191)-1)/12)*$H191</f>
        <v>0</v>
      </c>
      <c r="U191" s="230">
        <f>(SUM('1.  LRAMVA Summary'!P$54:P$80)+SUM('1.  LRAMVA Summary'!P$81:P$82)*(MONTH($E191)-1)/12)*$H191</f>
        <v>0</v>
      </c>
      <c r="V191" s="230">
        <f>(SUM('1.  LRAMVA Summary'!Q$54:Q$80)+SUM('1.  LRAMVA Summary'!Q$81:Q$82)*(MONTH($E191)-1)/12)*$H191</f>
        <v>0</v>
      </c>
      <c r="W191" s="231">
        <f>SUM(I191:V191)</f>
        <v>0</v>
      </c>
    </row>
    <row r="192" spans="5:23" ht="15.75" thickBot="1">
      <c r="E192" s="216" t="s">
        <v>719</v>
      </c>
      <c r="F192" s="216"/>
      <c r="G192" s="217"/>
      <c r="H192" s="218"/>
      <c r="I192" s="219">
        <f>SUM(I179:I191)</f>
        <v>3474.4715499175868</v>
      </c>
      <c r="J192" s="219">
        <f>SUM(J179:J191)</f>
        <v>16673.281599074031</v>
      </c>
      <c r="K192" s="219">
        <f t="shared" ref="K192:V192" si="99">SUM(K179:K191)</f>
        <v>26005.812711165214</v>
      </c>
      <c r="L192" s="219">
        <f t="shared" si="99"/>
        <v>10474.309767323546</v>
      </c>
      <c r="M192" s="219">
        <f t="shared" si="99"/>
        <v>0</v>
      </c>
      <c r="N192" s="219">
        <f t="shared" si="99"/>
        <v>0</v>
      </c>
      <c r="O192" s="219">
        <f t="shared" si="99"/>
        <v>0</v>
      </c>
      <c r="P192" s="219">
        <f t="shared" si="99"/>
        <v>0</v>
      </c>
      <c r="Q192" s="219">
        <f t="shared" si="99"/>
        <v>0</v>
      </c>
      <c r="R192" s="219">
        <f t="shared" si="99"/>
        <v>0</v>
      </c>
      <c r="S192" s="219">
        <f t="shared" si="99"/>
        <v>0</v>
      </c>
      <c r="T192" s="219">
        <f t="shared" si="99"/>
        <v>0</v>
      </c>
      <c r="U192" s="219">
        <f t="shared" si="99"/>
        <v>0</v>
      </c>
      <c r="V192" s="219">
        <f t="shared" si="99"/>
        <v>0</v>
      </c>
      <c r="W192" s="219">
        <f>SUM(W179:W191)</f>
        <v>56627.875627480353</v>
      </c>
    </row>
    <row r="193" spans="5:23" ht="15.75" thickTop="1">
      <c r="E193" s="220" t="s">
        <v>67</v>
      </c>
      <c r="F193" s="220"/>
      <c r="G193" s="221"/>
      <c r="H193" s="222"/>
      <c r="I193" s="223"/>
      <c r="J193" s="223"/>
      <c r="K193" s="223"/>
      <c r="L193" s="223"/>
      <c r="M193" s="223"/>
      <c r="N193" s="223"/>
      <c r="O193" s="223"/>
      <c r="P193" s="223"/>
      <c r="Q193" s="223"/>
      <c r="R193" s="223"/>
      <c r="S193" s="223"/>
      <c r="T193" s="223"/>
      <c r="U193" s="223"/>
      <c r="V193" s="223"/>
      <c r="W193" s="224"/>
    </row>
    <row r="194" spans="5:23">
      <c r="E194" s="225" t="s">
        <v>720</v>
      </c>
      <c r="F194" s="225"/>
      <c r="G194" s="226"/>
      <c r="H194" s="227"/>
      <c r="I194" s="228">
        <f>I192+I193</f>
        <v>3474.4715499175868</v>
      </c>
      <c r="J194" s="228">
        <f t="shared" ref="J194:U194" si="100">J192+J193</f>
        <v>16673.281599074031</v>
      </c>
      <c r="K194" s="228">
        <f t="shared" si="100"/>
        <v>26005.812711165214</v>
      </c>
      <c r="L194" s="228">
        <f t="shared" si="100"/>
        <v>10474.309767323546</v>
      </c>
      <c r="M194" s="228">
        <f t="shared" si="100"/>
        <v>0</v>
      </c>
      <c r="N194" s="228">
        <f t="shared" si="100"/>
        <v>0</v>
      </c>
      <c r="O194" s="228">
        <f t="shared" si="100"/>
        <v>0</v>
      </c>
      <c r="P194" s="228">
        <f t="shared" si="100"/>
        <v>0</v>
      </c>
      <c r="Q194" s="228">
        <f t="shared" si="100"/>
        <v>0</v>
      </c>
      <c r="R194" s="228">
        <f t="shared" si="100"/>
        <v>0</v>
      </c>
      <c r="S194" s="228">
        <f t="shared" si="100"/>
        <v>0</v>
      </c>
      <c r="T194" s="228">
        <f t="shared" si="100"/>
        <v>0</v>
      </c>
      <c r="U194" s="228">
        <f t="shared" si="100"/>
        <v>0</v>
      </c>
      <c r="V194" s="228">
        <f>V192+V193</f>
        <v>0</v>
      </c>
      <c r="W194" s="228">
        <f>W192+W193</f>
        <v>56627.875627480353</v>
      </c>
    </row>
    <row r="195" spans="5:23">
      <c r="E195" s="214">
        <v>44927</v>
      </c>
      <c r="F195" s="214" t="s">
        <v>724</v>
      </c>
      <c r="G195" s="215" t="s">
        <v>65</v>
      </c>
      <c r="H195" s="240"/>
      <c r="I195" s="230">
        <f>(SUM('1.  LRAMVA Summary'!D$54:D$80)+SUM('1.  LRAMVA Summary'!D$81:D$82)*(MONTH($E195)-1)/12)*$H195</f>
        <v>0</v>
      </c>
      <c r="J195" s="230">
        <f>(SUM('1.  LRAMVA Summary'!E$54:E$80)+SUM('1.  LRAMVA Summary'!E$81:E$82)*(MONTH($E195)-1)/12)*$H195</f>
        <v>0</v>
      </c>
      <c r="K195" s="230">
        <f>(SUM('1.  LRAMVA Summary'!F$54:F$80)+SUM('1.  LRAMVA Summary'!F$81:F$82)*(MONTH($E195)-1)/12)*$H195</f>
        <v>0</v>
      </c>
      <c r="L195" s="230">
        <f>(SUM('1.  LRAMVA Summary'!G$54:G$80)+SUM('1.  LRAMVA Summary'!G$81:G$82)*(MONTH($E195)-1)/12)*$H195</f>
        <v>0</v>
      </c>
      <c r="M195" s="230">
        <f>(SUM('1.  LRAMVA Summary'!H$54:H$80)+SUM('1.  LRAMVA Summary'!H$81:H$82)*(MONTH($E195)-1)/12)*$H195</f>
        <v>0</v>
      </c>
      <c r="N195" s="230">
        <f>(SUM('1.  LRAMVA Summary'!I$54:I$80)+SUM('1.  LRAMVA Summary'!I$81:I$82)*(MONTH($E195)-1)/12)*$H195</f>
        <v>0</v>
      </c>
      <c r="O195" s="230">
        <f>(SUM('1.  LRAMVA Summary'!J$54:J$80)+SUM('1.  LRAMVA Summary'!J$81:J$82)*(MONTH($E195)-1)/12)*$H195</f>
        <v>0</v>
      </c>
      <c r="P195" s="230">
        <f>(SUM('1.  LRAMVA Summary'!K$54:K$80)+SUM('1.  LRAMVA Summary'!K$81:K$82)*(MONTH($E195)-1)/12)*$H195</f>
        <v>0</v>
      </c>
      <c r="Q195" s="230">
        <f>(SUM('1.  LRAMVA Summary'!L$54:L$80)+SUM('1.  LRAMVA Summary'!L$81:L$82)*(MONTH($E195)-1)/12)*$H195</f>
        <v>0</v>
      </c>
      <c r="R195" s="230">
        <f>(SUM('1.  LRAMVA Summary'!M$54:M$80)+SUM('1.  LRAMVA Summary'!M$81:M$82)*(MONTH($E195)-1)/12)*$H195</f>
        <v>0</v>
      </c>
      <c r="S195" s="230">
        <f>(SUM('1.  LRAMVA Summary'!N$54:N$80)+SUM('1.  LRAMVA Summary'!N$81:N$82)*(MONTH($E195)-1)/12)*$H195</f>
        <v>0</v>
      </c>
      <c r="T195" s="230">
        <f>(SUM('1.  LRAMVA Summary'!O$54:O$80)+SUM('1.  LRAMVA Summary'!O$81:O$82)*(MONTH($E195)-1)/12)*$H195</f>
        <v>0</v>
      </c>
      <c r="U195" s="230">
        <f>(SUM('1.  LRAMVA Summary'!P$54:P$80)+SUM('1.  LRAMVA Summary'!P$81:P$82)*(MONTH($E195)-1)/12)*$H195</f>
        <v>0</v>
      </c>
      <c r="V195" s="230">
        <f>(SUM('1.  LRAMVA Summary'!Q$54:Q$80)+SUM('1.  LRAMVA Summary'!Q$81:Q$82)*(MONTH($E195)-1)/12)*$H195</f>
        <v>0</v>
      </c>
      <c r="W195" s="231">
        <f>SUM(I195:V195)</f>
        <v>0</v>
      </c>
    </row>
    <row r="196" spans="5:23">
      <c r="E196" s="214">
        <v>44958</v>
      </c>
      <c r="F196" s="214" t="s">
        <v>724</v>
      </c>
      <c r="G196" s="215" t="s">
        <v>65</v>
      </c>
      <c r="H196" s="240"/>
      <c r="I196" s="230">
        <f>(SUM('1.  LRAMVA Summary'!D$54:D$80)+SUM('1.  LRAMVA Summary'!D$81:D$82)*(MONTH($E196)-1)/12)*$H196</f>
        <v>0</v>
      </c>
      <c r="J196" s="230">
        <f>(SUM('1.  LRAMVA Summary'!E$54:E$80)+SUM('1.  LRAMVA Summary'!E$81:E$82)*(MONTH($E196)-1)/12)*$H196</f>
        <v>0</v>
      </c>
      <c r="K196" s="230">
        <f>(SUM('1.  LRAMVA Summary'!F$54:F$80)+SUM('1.  LRAMVA Summary'!F$81:F$82)*(MONTH($E196)-1)/12)*$H196</f>
        <v>0</v>
      </c>
      <c r="L196" s="230">
        <f>(SUM('1.  LRAMVA Summary'!G$54:G$80)+SUM('1.  LRAMVA Summary'!G$81:G$82)*(MONTH($E196)-1)/12)*$H196</f>
        <v>0</v>
      </c>
      <c r="M196" s="230">
        <f>(SUM('1.  LRAMVA Summary'!H$54:H$80)+SUM('1.  LRAMVA Summary'!H$81:H$82)*(MONTH($E196)-1)/12)*$H196</f>
        <v>0</v>
      </c>
      <c r="N196" s="230">
        <f>(SUM('1.  LRAMVA Summary'!I$54:I$80)+SUM('1.  LRAMVA Summary'!I$81:I$82)*(MONTH($E196)-1)/12)*$H196</f>
        <v>0</v>
      </c>
      <c r="O196" s="230">
        <f>(SUM('1.  LRAMVA Summary'!J$54:J$80)+SUM('1.  LRAMVA Summary'!J$81:J$82)*(MONTH($E196)-1)/12)*$H196</f>
        <v>0</v>
      </c>
      <c r="P196" s="230">
        <f>(SUM('1.  LRAMVA Summary'!K$54:K$80)+SUM('1.  LRAMVA Summary'!K$81:K$82)*(MONTH($E196)-1)/12)*$H196</f>
        <v>0</v>
      </c>
      <c r="Q196" s="230">
        <f>(SUM('1.  LRAMVA Summary'!L$54:L$80)+SUM('1.  LRAMVA Summary'!L$81:L$82)*(MONTH($E196)-1)/12)*$H196</f>
        <v>0</v>
      </c>
      <c r="R196" s="230">
        <f>(SUM('1.  LRAMVA Summary'!M$54:M$80)+SUM('1.  LRAMVA Summary'!M$81:M$82)*(MONTH($E196)-1)/12)*$H196</f>
        <v>0</v>
      </c>
      <c r="S196" s="230">
        <f>(SUM('1.  LRAMVA Summary'!N$54:N$80)+SUM('1.  LRAMVA Summary'!N$81:N$82)*(MONTH($E196)-1)/12)*$H196</f>
        <v>0</v>
      </c>
      <c r="T196" s="230">
        <f>(SUM('1.  LRAMVA Summary'!O$54:O$80)+SUM('1.  LRAMVA Summary'!O$81:O$82)*(MONTH($E196)-1)/12)*$H196</f>
        <v>0</v>
      </c>
      <c r="U196" s="230">
        <f>(SUM('1.  LRAMVA Summary'!P$54:P$80)+SUM('1.  LRAMVA Summary'!P$81:P$82)*(MONTH($E196)-1)/12)*$H196</f>
        <v>0</v>
      </c>
      <c r="V196" s="230">
        <f>(SUM('1.  LRAMVA Summary'!Q$54:Q$80)+SUM('1.  LRAMVA Summary'!Q$81:Q$82)*(MONTH($E196)-1)/12)*$H196</f>
        <v>0</v>
      </c>
      <c r="W196" s="231">
        <f t="shared" ref="W196:W205" si="101">SUM(I196:V196)</f>
        <v>0</v>
      </c>
    </row>
    <row r="197" spans="5:23">
      <c r="E197" s="214">
        <v>44986</v>
      </c>
      <c r="F197" s="214" t="s">
        <v>724</v>
      </c>
      <c r="G197" s="215" t="s">
        <v>65</v>
      </c>
      <c r="H197" s="240"/>
      <c r="I197" s="230">
        <f>(SUM('1.  LRAMVA Summary'!D$54:D$80)+SUM('1.  LRAMVA Summary'!D$81:D$82)*(MONTH($E197)-1)/12)*$H197</f>
        <v>0</v>
      </c>
      <c r="J197" s="230">
        <f>(SUM('1.  LRAMVA Summary'!E$54:E$80)+SUM('1.  LRAMVA Summary'!E$81:E$82)*(MONTH($E197)-1)/12)*$H197</f>
        <v>0</v>
      </c>
      <c r="K197" s="230">
        <f>(SUM('1.  LRAMVA Summary'!F$54:F$80)+SUM('1.  LRAMVA Summary'!F$81:F$82)*(MONTH($E197)-1)/12)*$H197</f>
        <v>0</v>
      </c>
      <c r="L197" s="230">
        <f>(SUM('1.  LRAMVA Summary'!G$54:G$80)+SUM('1.  LRAMVA Summary'!G$81:G$82)*(MONTH($E197)-1)/12)*$H197</f>
        <v>0</v>
      </c>
      <c r="M197" s="230">
        <f>(SUM('1.  LRAMVA Summary'!H$54:H$80)+SUM('1.  LRAMVA Summary'!H$81:H$82)*(MONTH($E197)-1)/12)*$H197</f>
        <v>0</v>
      </c>
      <c r="N197" s="230">
        <f>(SUM('1.  LRAMVA Summary'!I$54:I$80)+SUM('1.  LRAMVA Summary'!I$81:I$82)*(MONTH($E197)-1)/12)*$H197</f>
        <v>0</v>
      </c>
      <c r="O197" s="230">
        <f>(SUM('1.  LRAMVA Summary'!J$54:J$80)+SUM('1.  LRAMVA Summary'!J$81:J$82)*(MONTH($E197)-1)/12)*$H197</f>
        <v>0</v>
      </c>
      <c r="P197" s="230">
        <f>(SUM('1.  LRAMVA Summary'!K$54:K$80)+SUM('1.  LRAMVA Summary'!K$81:K$82)*(MONTH($E197)-1)/12)*$H197</f>
        <v>0</v>
      </c>
      <c r="Q197" s="230">
        <f>(SUM('1.  LRAMVA Summary'!L$54:L$80)+SUM('1.  LRAMVA Summary'!L$81:L$82)*(MONTH($E197)-1)/12)*$H197</f>
        <v>0</v>
      </c>
      <c r="R197" s="230">
        <f>(SUM('1.  LRAMVA Summary'!M$54:M$80)+SUM('1.  LRAMVA Summary'!M$81:M$82)*(MONTH($E197)-1)/12)*$H197</f>
        <v>0</v>
      </c>
      <c r="S197" s="230">
        <f>(SUM('1.  LRAMVA Summary'!N$54:N$80)+SUM('1.  LRAMVA Summary'!N$81:N$82)*(MONTH($E197)-1)/12)*$H197</f>
        <v>0</v>
      </c>
      <c r="T197" s="230">
        <f>(SUM('1.  LRAMVA Summary'!O$54:O$80)+SUM('1.  LRAMVA Summary'!O$81:O$82)*(MONTH($E197)-1)/12)*$H197</f>
        <v>0</v>
      </c>
      <c r="U197" s="230">
        <f>(SUM('1.  LRAMVA Summary'!P$54:P$80)+SUM('1.  LRAMVA Summary'!P$81:P$82)*(MONTH($E197)-1)/12)*$H197</f>
        <v>0</v>
      </c>
      <c r="V197" s="230">
        <f>(SUM('1.  LRAMVA Summary'!Q$54:Q$80)+SUM('1.  LRAMVA Summary'!Q$81:Q$82)*(MONTH($E197)-1)/12)*$H197</f>
        <v>0</v>
      </c>
      <c r="W197" s="231">
        <f t="shared" si="101"/>
        <v>0</v>
      </c>
    </row>
    <row r="198" spans="5:23">
      <c r="E198" s="214">
        <v>45017</v>
      </c>
      <c r="F198" s="214" t="s">
        <v>724</v>
      </c>
      <c r="G198" s="215" t="s">
        <v>66</v>
      </c>
      <c r="H198" s="240"/>
      <c r="I198" s="230">
        <f>(SUM('1.  LRAMVA Summary'!D$54:D$80)+SUM('1.  LRAMVA Summary'!D$81:D$82)*(MONTH($E198)-1)/12)*$H198</f>
        <v>0</v>
      </c>
      <c r="J198" s="230">
        <f>(SUM('1.  LRAMVA Summary'!E$54:E$80)+SUM('1.  LRAMVA Summary'!E$81:E$82)*(MONTH($E198)-1)/12)*$H198</f>
        <v>0</v>
      </c>
      <c r="K198" s="230">
        <f>(SUM('1.  LRAMVA Summary'!F$54:F$80)+SUM('1.  LRAMVA Summary'!F$81:F$82)*(MONTH($E198)-1)/12)*$H198</f>
        <v>0</v>
      </c>
      <c r="L198" s="230">
        <f>(SUM('1.  LRAMVA Summary'!G$54:G$80)+SUM('1.  LRAMVA Summary'!G$81:G$82)*(MONTH($E198)-1)/12)*$H198</f>
        <v>0</v>
      </c>
      <c r="M198" s="230">
        <f>(SUM('1.  LRAMVA Summary'!H$54:H$80)+SUM('1.  LRAMVA Summary'!H$81:H$82)*(MONTH($E198)-1)/12)*$H198</f>
        <v>0</v>
      </c>
      <c r="N198" s="230">
        <f>(SUM('1.  LRAMVA Summary'!I$54:I$80)+SUM('1.  LRAMVA Summary'!I$81:I$82)*(MONTH($E198)-1)/12)*$H198</f>
        <v>0</v>
      </c>
      <c r="O198" s="230">
        <f>(SUM('1.  LRAMVA Summary'!J$54:J$80)+SUM('1.  LRAMVA Summary'!J$81:J$82)*(MONTH($E198)-1)/12)*$H198</f>
        <v>0</v>
      </c>
      <c r="P198" s="230">
        <f>(SUM('1.  LRAMVA Summary'!K$54:K$80)+SUM('1.  LRAMVA Summary'!K$81:K$82)*(MONTH($E198)-1)/12)*$H198</f>
        <v>0</v>
      </c>
      <c r="Q198" s="230">
        <f>(SUM('1.  LRAMVA Summary'!L$54:L$80)+SUM('1.  LRAMVA Summary'!L$81:L$82)*(MONTH($E198)-1)/12)*$H198</f>
        <v>0</v>
      </c>
      <c r="R198" s="230">
        <f>(SUM('1.  LRAMVA Summary'!M$54:M$80)+SUM('1.  LRAMVA Summary'!M$81:M$82)*(MONTH($E198)-1)/12)*$H198</f>
        <v>0</v>
      </c>
      <c r="S198" s="230">
        <f>(SUM('1.  LRAMVA Summary'!N$54:N$80)+SUM('1.  LRAMVA Summary'!N$81:N$82)*(MONTH($E198)-1)/12)*$H198</f>
        <v>0</v>
      </c>
      <c r="T198" s="230">
        <f>(SUM('1.  LRAMVA Summary'!O$54:O$80)+SUM('1.  LRAMVA Summary'!O$81:O$82)*(MONTH($E198)-1)/12)*$H198</f>
        <v>0</v>
      </c>
      <c r="U198" s="230">
        <f>(SUM('1.  LRAMVA Summary'!P$54:P$80)+SUM('1.  LRAMVA Summary'!P$81:P$82)*(MONTH($E198)-1)/12)*$H198</f>
        <v>0</v>
      </c>
      <c r="V198" s="230">
        <f>(SUM('1.  LRAMVA Summary'!Q$54:Q$80)+SUM('1.  LRAMVA Summary'!Q$81:Q$82)*(MONTH($E198)-1)/12)*$H198</f>
        <v>0</v>
      </c>
      <c r="W198" s="231">
        <f t="shared" si="101"/>
        <v>0</v>
      </c>
    </row>
    <row r="199" spans="5:23">
      <c r="E199" s="214">
        <v>45047</v>
      </c>
      <c r="F199" s="214" t="s">
        <v>724</v>
      </c>
      <c r="G199" s="215" t="s">
        <v>66</v>
      </c>
      <c r="H199" s="240"/>
      <c r="I199" s="230">
        <f>(SUM('1.  LRAMVA Summary'!D$54:D$80)+SUM('1.  LRAMVA Summary'!D$81:D$82)*(MONTH($E199)-1)/12)*$H199</f>
        <v>0</v>
      </c>
      <c r="J199" s="230">
        <f>(SUM('1.  LRAMVA Summary'!E$54:E$80)+SUM('1.  LRAMVA Summary'!E$81:E$82)*(MONTH($E199)-1)/12)*$H199</f>
        <v>0</v>
      </c>
      <c r="K199" s="230">
        <f>(SUM('1.  LRAMVA Summary'!F$54:F$80)+SUM('1.  LRAMVA Summary'!F$81:F$82)*(MONTH($E199)-1)/12)*$H199</f>
        <v>0</v>
      </c>
      <c r="L199" s="230">
        <f>(SUM('1.  LRAMVA Summary'!G$54:G$80)+SUM('1.  LRAMVA Summary'!G$81:G$82)*(MONTH($E199)-1)/12)*$H199</f>
        <v>0</v>
      </c>
      <c r="M199" s="230">
        <f>(SUM('1.  LRAMVA Summary'!H$54:H$80)+SUM('1.  LRAMVA Summary'!H$81:H$82)*(MONTH($E199)-1)/12)*$H199</f>
        <v>0</v>
      </c>
      <c r="N199" s="230">
        <f>(SUM('1.  LRAMVA Summary'!I$54:I$80)+SUM('1.  LRAMVA Summary'!I$81:I$82)*(MONTH($E199)-1)/12)*$H199</f>
        <v>0</v>
      </c>
      <c r="O199" s="230">
        <f>(SUM('1.  LRAMVA Summary'!J$54:J$80)+SUM('1.  LRAMVA Summary'!J$81:J$82)*(MONTH($E199)-1)/12)*$H199</f>
        <v>0</v>
      </c>
      <c r="P199" s="230">
        <f>(SUM('1.  LRAMVA Summary'!K$54:K$80)+SUM('1.  LRAMVA Summary'!K$81:K$82)*(MONTH($E199)-1)/12)*$H199</f>
        <v>0</v>
      </c>
      <c r="Q199" s="230">
        <f>(SUM('1.  LRAMVA Summary'!L$54:L$80)+SUM('1.  LRAMVA Summary'!L$81:L$82)*(MONTH($E199)-1)/12)*$H199</f>
        <v>0</v>
      </c>
      <c r="R199" s="230">
        <f>(SUM('1.  LRAMVA Summary'!M$54:M$80)+SUM('1.  LRAMVA Summary'!M$81:M$82)*(MONTH($E199)-1)/12)*$H199</f>
        <v>0</v>
      </c>
      <c r="S199" s="230">
        <f>(SUM('1.  LRAMVA Summary'!N$54:N$80)+SUM('1.  LRAMVA Summary'!N$81:N$82)*(MONTH($E199)-1)/12)*$H199</f>
        <v>0</v>
      </c>
      <c r="T199" s="230">
        <f>(SUM('1.  LRAMVA Summary'!O$54:O$80)+SUM('1.  LRAMVA Summary'!O$81:O$82)*(MONTH($E199)-1)/12)*$H199</f>
        <v>0</v>
      </c>
      <c r="U199" s="230">
        <f>(SUM('1.  LRAMVA Summary'!P$54:P$80)+SUM('1.  LRAMVA Summary'!P$81:P$82)*(MONTH($E199)-1)/12)*$H199</f>
        <v>0</v>
      </c>
      <c r="V199" s="230">
        <f>(SUM('1.  LRAMVA Summary'!Q$54:Q$80)+SUM('1.  LRAMVA Summary'!Q$81:Q$82)*(MONTH($E199)-1)/12)*$H199</f>
        <v>0</v>
      </c>
      <c r="W199" s="231">
        <f t="shared" si="101"/>
        <v>0</v>
      </c>
    </row>
    <row r="200" spans="5:23">
      <c r="E200" s="214">
        <v>45078</v>
      </c>
      <c r="F200" s="214" t="s">
        <v>724</v>
      </c>
      <c r="G200" s="215" t="s">
        <v>66</v>
      </c>
      <c r="H200" s="240"/>
      <c r="I200" s="230">
        <f>(SUM('1.  LRAMVA Summary'!D$54:D$80)+SUM('1.  LRAMVA Summary'!D$81:D$82)*(MONTH($E200)-1)/12)*$H200</f>
        <v>0</v>
      </c>
      <c r="J200" s="230">
        <f>(SUM('1.  LRAMVA Summary'!E$54:E$80)+SUM('1.  LRAMVA Summary'!E$81:E$82)*(MONTH($E200)-1)/12)*$H200</f>
        <v>0</v>
      </c>
      <c r="K200" s="230">
        <f>(SUM('1.  LRAMVA Summary'!F$54:F$80)+SUM('1.  LRAMVA Summary'!F$81:F$82)*(MONTH($E200)-1)/12)*$H200</f>
        <v>0</v>
      </c>
      <c r="L200" s="230">
        <f>(SUM('1.  LRAMVA Summary'!G$54:G$80)+SUM('1.  LRAMVA Summary'!G$81:G$82)*(MONTH($E200)-1)/12)*$H200</f>
        <v>0</v>
      </c>
      <c r="M200" s="230">
        <f>(SUM('1.  LRAMVA Summary'!H$54:H$80)+SUM('1.  LRAMVA Summary'!H$81:H$82)*(MONTH($E200)-1)/12)*$H200</f>
        <v>0</v>
      </c>
      <c r="N200" s="230">
        <f>(SUM('1.  LRAMVA Summary'!I$54:I$80)+SUM('1.  LRAMVA Summary'!I$81:I$82)*(MONTH($E200)-1)/12)*$H200</f>
        <v>0</v>
      </c>
      <c r="O200" s="230">
        <f>(SUM('1.  LRAMVA Summary'!J$54:J$80)+SUM('1.  LRAMVA Summary'!J$81:J$82)*(MONTH($E200)-1)/12)*$H200</f>
        <v>0</v>
      </c>
      <c r="P200" s="230">
        <f>(SUM('1.  LRAMVA Summary'!K$54:K$80)+SUM('1.  LRAMVA Summary'!K$81:K$82)*(MONTH($E200)-1)/12)*$H200</f>
        <v>0</v>
      </c>
      <c r="Q200" s="230">
        <f>(SUM('1.  LRAMVA Summary'!L$54:L$80)+SUM('1.  LRAMVA Summary'!L$81:L$82)*(MONTH($E200)-1)/12)*$H200</f>
        <v>0</v>
      </c>
      <c r="R200" s="230">
        <f>(SUM('1.  LRAMVA Summary'!M$54:M$80)+SUM('1.  LRAMVA Summary'!M$81:M$82)*(MONTH($E200)-1)/12)*$H200</f>
        <v>0</v>
      </c>
      <c r="S200" s="230">
        <f>(SUM('1.  LRAMVA Summary'!N$54:N$80)+SUM('1.  LRAMVA Summary'!N$81:N$82)*(MONTH($E200)-1)/12)*$H200</f>
        <v>0</v>
      </c>
      <c r="T200" s="230">
        <f>(SUM('1.  LRAMVA Summary'!O$54:O$80)+SUM('1.  LRAMVA Summary'!O$81:O$82)*(MONTH($E200)-1)/12)*$H200</f>
        <v>0</v>
      </c>
      <c r="U200" s="230">
        <f>(SUM('1.  LRAMVA Summary'!P$54:P$80)+SUM('1.  LRAMVA Summary'!P$81:P$82)*(MONTH($E200)-1)/12)*$H200</f>
        <v>0</v>
      </c>
      <c r="V200" s="230">
        <f>(SUM('1.  LRAMVA Summary'!Q$54:Q$80)+SUM('1.  LRAMVA Summary'!Q$81:Q$82)*(MONTH($E200)-1)/12)*$H200</f>
        <v>0</v>
      </c>
      <c r="W200" s="231">
        <f t="shared" si="101"/>
        <v>0</v>
      </c>
    </row>
    <row r="201" spans="5:23">
      <c r="E201" s="214">
        <v>45108</v>
      </c>
      <c r="F201" s="214" t="s">
        <v>724</v>
      </c>
      <c r="G201" s="215" t="s">
        <v>68</v>
      </c>
      <c r="H201" s="240"/>
      <c r="I201" s="230">
        <f>(SUM('1.  LRAMVA Summary'!D$54:D$80)+SUM('1.  LRAMVA Summary'!D$81:D$82)*(MONTH($E201)-1)/12)*$H201</f>
        <v>0</v>
      </c>
      <c r="J201" s="230">
        <f>(SUM('1.  LRAMVA Summary'!E$54:E$80)+SUM('1.  LRAMVA Summary'!E$81:E$82)*(MONTH($E201)-1)/12)*$H201</f>
        <v>0</v>
      </c>
      <c r="K201" s="230">
        <f>(SUM('1.  LRAMVA Summary'!F$54:F$80)+SUM('1.  LRAMVA Summary'!F$81:F$82)*(MONTH($E201)-1)/12)*$H201</f>
        <v>0</v>
      </c>
      <c r="L201" s="230">
        <f>(SUM('1.  LRAMVA Summary'!G$54:G$80)+SUM('1.  LRAMVA Summary'!G$81:G$82)*(MONTH($E201)-1)/12)*$H201</f>
        <v>0</v>
      </c>
      <c r="M201" s="230">
        <f>(SUM('1.  LRAMVA Summary'!H$54:H$80)+SUM('1.  LRAMVA Summary'!H$81:H$82)*(MONTH($E201)-1)/12)*$H201</f>
        <v>0</v>
      </c>
      <c r="N201" s="230">
        <f>(SUM('1.  LRAMVA Summary'!I$54:I$80)+SUM('1.  LRAMVA Summary'!I$81:I$82)*(MONTH($E201)-1)/12)*$H201</f>
        <v>0</v>
      </c>
      <c r="O201" s="230">
        <f>(SUM('1.  LRAMVA Summary'!J$54:J$80)+SUM('1.  LRAMVA Summary'!J$81:J$82)*(MONTH($E201)-1)/12)*$H201</f>
        <v>0</v>
      </c>
      <c r="P201" s="230">
        <f>(SUM('1.  LRAMVA Summary'!K$54:K$80)+SUM('1.  LRAMVA Summary'!K$81:K$82)*(MONTH($E201)-1)/12)*$H201</f>
        <v>0</v>
      </c>
      <c r="Q201" s="230">
        <f>(SUM('1.  LRAMVA Summary'!L$54:L$80)+SUM('1.  LRAMVA Summary'!L$81:L$82)*(MONTH($E201)-1)/12)*$H201</f>
        <v>0</v>
      </c>
      <c r="R201" s="230">
        <f>(SUM('1.  LRAMVA Summary'!M$54:M$80)+SUM('1.  LRAMVA Summary'!M$81:M$82)*(MONTH($E201)-1)/12)*$H201</f>
        <v>0</v>
      </c>
      <c r="S201" s="230">
        <f>(SUM('1.  LRAMVA Summary'!N$54:N$80)+SUM('1.  LRAMVA Summary'!N$81:N$82)*(MONTH($E201)-1)/12)*$H201</f>
        <v>0</v>
      </c>
      <c r="T201" s="230">
        <f>(SUM('1.  LRAMVA Summary'!O$54:O$80)+SUM('1.  LRAMVA Summary'!O$81:O$82)*(MONTH($E201)-1)/12)*$H201</f>
        <v>0</v>
      </c>
      <c r="U201" s="230">
        <f>(SUM('1.  LRAMVA Summary'!P$54:P$80)+SUM('1.  LRAMVA Summary'!P$81:P$82)*(MONTH($E201)-1)/12)*$H201</f>
        <v>0</v>
      </c>
      <c r="V201" s="230">
        <f>(SUM('1.  LRAMVA Summary'!Q$54:Q$80)+SUM('1.  LRAMVA Summary'!Q$81:Q$82)*(MONTH($E201)-1)/12)*$H201</f>
        <v>0</v>
      </c>
      <c r="W201" s="231">
        <f t="shared" si="101"/>
        <v>0</v>
      </c>
    </row>
    <row r="202" spans="5:23">
      <c r="E202" s="214">
        <v>45139</v>
      </c>
      <c r="F202" s="214" t="s">
        <v>724</v>
      </c>
      <c r="G202" s="215" t="s">
        <v>68</v>
      </c>
      <c r="H202" s="240"/>
      <c r="I202" s="230">
        <f>(SUM('1.  LRAMVA Summary'!D$54:D$80)+SUM('1.  LRAMVA Summary'!D$81:D$82)*(MONTH($E202)-1)/12)*$H202</f>
        <v>0</v>
      </c>
      <c r="J202" s="230">
        <f>(SUM('1.  LRAMVA Summary'!E$54:E$80)+SUM('1.  LRAMVA Summary'!E$81:E$82)*(MONTH($E202)-1)/12)*$H202</f>
        <v>0</v>
      </c>
      <c r="K202" s="230">
        <f>(SUM('1.  LRAMVA Summary'!F$54:F$80)+SUM('1.  LRAMVA Summary'!F$81:F$82)*(MONTH($E202)-1)/12)*$H202</f>
        <v>0</v>
      </c>
      <c r="L202" s="230">
        <f>(SUM('1.  LRAMVA Summary'!G$54:G$80)+SUM('1.  LRAMVA Summary'!G$81:G$82)*(MONTH($E202)-1)/12)*$H202</f>
        <v>0</v>
      </c>
      <c r="M202" s="230">
        <f>(SUM('1.  LRAMVA Summary'!H$54:H$80)+SUM('1.  LRAMVA Summary'!H$81:H$82)*(MONTH($E202)-1)/12)*$H202</f>
        <v>0</v>
      </c>
      <c r="N202" s="230">
        <f>(SUM('1.  LRAMVA Summary'!I$54:I$80)+SUM('1.  LRAMVA Summary'!I$81:I$82)*(MONTH($E202)-1)/12)*$H202</f>
        <v>0</v>
      </c>
      <c r="O202" s="230">
        <f>(SUM('1.  LRAMVA Summary'!J$54:J$80)+SUM('1.  LRAMVA Summary'!J$81:J$82)*(MONTH($E202)-1)/12)*$H202</f>
        <v>0</v>
      </c>
      <c r="P202" s="230">
        <f>(SUM('1.  LRAMVA Summary'!K$54:K$80)+SUM('1.  LRAMVA Summary'!K$81:K$82)*(MONTH($E202)-1)/12)*$H202</f>
        <v>0</v>
      </c>
      <c r="Q202" s="230">
        <f>(SUM('1.  LRAMVA Summary'!L$54:L$80)+SUM('1.  LRAMVA Summary'!L$81:L$82)*(MONTH($E202)-1)/12)*$H202</f>
        <v>0</v>
      </c>
      <c r="R202" s="230">
        <f>(SUM('1.  LRAMVA Summary'!M$54:M$80)+SUM('1.  LRAMVA Summary'!M$81:M$82)*(MONTH($E202)-1)/12)*$H202</f>
        <v>0</v>
      </c>
      <c r="S202" s="230">
        <f>(SUM('1.  LRAMVA Summary'!N$54:N$80)+SUM('1.  LRAMVA Summary'!N$81:N$82)*(MONTH($E202)-1)/12)*$H202</f>
        <v>0</v>
      </c>
      <c r="T202" s="230">
        <f>(SUM('1.  LRAMVA Summary'!O$54:O$80)+SUM('1.  LRAMVA Summary'!O$81:O$82)*(MONTH($E202)-1)/12)*$H202</f>
        <v>0</v>
      </c>
      <c r="U202" s="230">
        <f>(SUM('1.  LRAMVA Summary'!P$54:P$80)+SUM('1.  LRAMVA Summary'!P$81:P$82)*(MONTH($E202)-1)/12)*$H202</f>
        <v>0</v>
      </c>
      <c r="V202" s="230">
        <f>(SUM('1.  LRAMVA Summary'!Q$54:Q$80)+SUM('1.  LRAMVA Summary'!Q$81:Q$82)*(MONTH($E202)-1)/12)*$H202</f>
        <v>0</v>
      </c>
      <c r="W202" s="231">
        <f t="shared" si="101"/>
        <v>0</v>
      </c>
    </row>
    <row r="203" spans="5:23">
      <c r="E203" s="214">
        <v>45170</v>
      </c>
      <c r="F203" s="214" t="s">
        <v>724</v>
      </c>
      <c r="G203" s="215" t="s">
        <v>68</v>
      </c>
      <c r="H203" s="240"/>
      <c r="I203" s="230">
        <f>(SUM('1.  LRAMVA Summary'!D$54:D$80)+SUM('1.  LRAMVA Summary'!D$81:D$82)*(MONTH($E203)-1)/12)*$H203</f>
        <v>0</v>
      </c>
      <c r="J203" s="230">
        <f>(SUM('1.  LRAMVA Summary'!E$54:E$80)+SUM('1.  LRAMVA Summary'!E$81:E$82)*(MONTH($E203)-1)/12)*$H203</f>
        <v>0</v>
      </c>
      <c r="K203" s="230">
        <f>(SUM('1.  LRAMVA Summary'!F$54:F$80)+SUM('1.  LRAMVA Summary'!F$81:F$82)*(MONTH($E203)-1)/12)*$H203</f>
        <v>0</v>
      </c>
      <c r="L203" s="230">
        <f>(SUM('1.  LRAMVA Summary'!G$54:G$80)+SUM('1.  LRAMVA Summary'!G$81:G$82)*(MONTH($E203)-1)/12)*$H203</f>
        <v>0</v>
      </c>
      <c r="M203" s="230">
        <f>(SUM('1.  LRAMVA Summary'!H$54:H$80)+SUM('1.  LRAMVA Summary'!H$81:H$82)*(MONTH($E203)-1)/12)*$H203</f>
        <v>0</v>
      </c>
      <c r="N203" s="230">
        <f>(SUM('1.  LRAMVA Summary'!I$54:I$80)+SUM('1.  LRAMVA Summary'!I$81:I$82)*(MONTH($E203)-1)/12)*$H203</f>
        <v>0</v>
      </c>
      <c r="O203" s="230">
        <f>(SUM('1.  LRAMVA Summary'!J$54:J$80)+SUM('1.  LRAMVA Summary'!J$81:J$82)*(MONTH($E203)-1)/12)*$H203</f>
        <v>0</v>
      </c>
      <c r="P203" s="230">
        <f>(SUM('1.  LRAMVA Summary'!K$54:K$80)+SUM('1.  LRAMVA Summary'!K$81:K$82)*(MONTH($E203)-1)/12)*$H203</f>
        <v>0</v>
      </c>
      <c r="Q203" s="230">
        <f>(SUM('1.  LRAMVA Summary'!L$54:L$80)+SUM('1.  LRAMVA Summary'!L$81:L$82)*(MONTH($E203)-1)/12)*$H203</f>
        <v>0</v>
      </c>
      <c r="R203" s="230">
        <f>(SUM('1.  LRAMVA Summary'!M$54:M$80)+SUM('1.  LRAMVA Summary'!M$81:M$82)*(MONTH($E203)-1)/12)*$H203</f>
        <v>0</v>
      </c>
      <c r="S203" s="230">
        <f>(SUM('1.  LRAMVA Summary'!N$54:N$80)+SUM('1.  LRAMVA Summary'!N$81:N$82)*(MONTH($E203)-1)/12)*$H203</f>
        <v>0</v>
      </c>
      <c r="T203" s="230">
        <f>(SUM('1.  LRAMVA Summary'!O$54:O$80)+SUM('1.  LRAMVA Summary'!O$81:O$82)*(MONTH($E203)-1)/12)*$H203</f>
        <v>0</v>
      </c>
      <c r="U203" s="230">
        <f>(SUM('1.  LRAMVA Summary'!P$54:P$80)+SUM('1.  LRAMVA Summary'!P$81:P$82)*(MONTH($E203)-1)/12)*$H203</f>
        <v>0</v>
      </c>
      <c r="V203" s="230">
        <f>(SUM('1.  LRAMVA Summary'!Q$54:Q$80)+SUM('1.  LRAMVA Summary'!Q$81:Q$82)*(MONTH($E203)-1)/12)*$H203</f>
        <v>0</v>
      </c>
      <c r="W203" s="231">
        <f t="shared" si="101"/>
        <v>0</v>
      </c>
    </row>
    <row r="204" spans="5:23">
      <c r="E204" s="214">
        <v>45200</v>
      </c>
      <c r="F204" s="214" t="s">
        <v>724</v>
      </c>
      <c r="G204" s="215" t="s">
        <v>69</v>
      </c>
      <c r="H204" s="240"/>
      <c r="I204" s="230">
        <f>(SUM('1.  LRAMVA Summary'!D$54:D$80)+SUM('1.  LRAMVA Summary'!D$81:D$82)*(MONTH($E204)-1)/12)*$H204</f>
        <v>0</v>
      </c>
      <c r="J204" s="230">
        <f>(SUM('1.  LRAMVA Summary'!E$54:E$80)+SUM('1.  LRAMVA Summary'!E$81:E$82)*(MONTH($E204)-1)/12)*$H204</f>
        <v>0</v>
      </c>
      <c r="K204" s="230">
        <f>(SUM('1.  LRAMVA Summary'!F$54:F$80)+SUM('1.  LRAMVA Summary'!F$81:F$82)*(MONTH($E204)-1)/12)*$H204</f>
        <v>0</v>
      </c>
      <c r="L204" s="230">
        <f>(SUM('1.  LRAMVA Summary'!G$54:G$80)+SUM('1.  LRAMVA Summary'!G$81:G$82)*(MONTH($E204)-1)/12)*$H204</f>
        <v>0</v>
      </c>
      <c r="M204" s="230">
        <f>(SUM('1.  LRAMVA Summary'!H$54:H$80)+SUM('1.  LRAMVA Summary'!H$81:H$82)*(MONTH($E204)-1)/12)*$H204</f>
        <v>0</v>
      </c>
      <c r="N204" s="230">
        <f>(SUM('1.  LRAMVA Summary'!I$54:I$80)+SUM('1.  LRAMVA Summary'!I$81:I$82)*(MONTH($E204)-1)/12)*$H204</f>
        <v>0</v>
      </c>
      <c r="O204" s="230">
        <f>(SUM('1.  LRAMVA Summary'!J$54:J$80)+SUM('1.  LRAMVA Summary'!J$81:J$82)*(MONTH($E204)-1)/12)*$H204</f>
        <v>0</v>
      </c>
      <c r="P204" s="230">
        <f>(SUM('1.  LRAMVA Summary'!K$54:K$80)+SUM('1.  LRAMVA Summary'!K$81:K$82)*(MONTH($E204)-1)/12)*$H204</f>
        <v>0</v>
      </c>
      <c r="Q204" s="230">
        <f>(SUM('1.  LRAMVA Summary'!L$54:L$80)+SUM('1.  LRAMVA Summary'!L$81:L$82)*(MONTH($E204)-1)/12)*$H204</f>
        <v>0</v>
      </c>
      <c r="R204" s="230">
        <f>(SUM('1.  LRAMVA Summary'!M$54:M$80)+SUM('1.  LRAMVA Summary'!M$81:M$82)*(MONTH($E204)-1)/12)*$H204</f>
        <v>0</v>
      </c>
      <c r="S204" s="230">
        <f>(SUM('1.  LRAMVA Summary'!N$54:N$80)+SUM('1.  LRAMVA Summary'!N$81:N$82)*(MONTH($E204)-1)/12)*$H204</f>
        <v>0</v>
      </c>
      <c r="T204" s="230">
        <f>(SUM('1.  LRAMVA Summary'!O$54:O$80)+SUM('1.  LRAMVA Summary'!O$81:O$82)*(MONTH($E204)-1)/12)*$H204</f>
        <v>0</v>
      </c>
      <c r="U204" s="230">
        <f>(SUM('1.  LRAMVA Summary'!P$54:P$80)+SUM('1.  LRAMVA Summary'!P$81:P$82)*(MONTH($E204)-1)/12)*$H204</f>
        <v>0</v>
      </c>
      <c r="V204" s="230">
        <f>(SUM('1.  LRAMVA Summary'!Q$54:Q$80)+SUM('1.  LRAMVA Summary'!Q$81:Q$82)*(MONTH($E204)-1)/12)*$H204</f>
        <v>0</v>
      </c>
      <c r="W204" s="231">
        <f t="shared" si="101"/>
        <v>0</v>
      </c>
    </row>
    <row r="205" spans="5:23">
      <c r="E205" s="214">
        <v>45231</v>
      </c>
      <c r="F205" s="214" t="s">
        <v>724</v>
      </c>
      <c r="G205" s="215" t="s">
        <v>69</v>
      </c>
      <c r="H205" s="240"/>
      <c r="I205" s="230">
        <f>(SUM('1.  LRAMVA Summary'!D$54:D$80)+SUM('1.  LRAMVA Summary'!D$81:D$82)*(MONTH($E205)-1)/12)*$H205</f>
        <v>0</v>
      </c>
      <c r="J205" s="230">
        <f>(SUM('1.  LRAMVA Summary'!E$54:E$80)+SUM('1.  LRAMVA Summary'!E$81:E$82)*(MONTH($E205)-1)/12)*$H205</f>
        <v>0</v>
      </c>
      <c r="K205" s="230">
        <f>(SUM('1.  LRAMVA Summary'!F$54:F$80)+SUM('1.  LRAMVA Summary'!F$81:F$82)*(MONTH($E205)-1)/12)*$H205</f>
        <v>0</v>
      </c>
      <c r="L205" s="230">
        <f>(SUM('1.  LRAMVA Summary'!G$54:G$80)+SUM('1.  LRAMVA Summary'!G$81:G$82)*(MONTH($E205)-1)/12)*$H205</f>
        <v>0</v>
      </c>
      <c r="M205" s="230">
        <f>(SUM('1.  LRAMVA Summary'!H$54:H$80)+SUM('1.  LRAMVA Summary'!H$81:H$82)*(MONTH($E205)-1)/12)*$H205</f>
        <v>0</v>
      </c>
      <c r="N205" s="230">
        <f>(SUM('1.  LRAMVA Summary'!I$54:I$80)+SUM('1.  LRAMVA Summary'!I$81:I$82)*(MONTH($E205)-1)/12)*$H205</f>
        <v>0</v>
      </c>
      <c r="O205" s="230">
        <f>(SUM('1.  LRAMVA Summary'!J$54:J$80)+SUM('1.  LRAMVA Summary'!J$81:J$82)*(MONTH($E205)-1)/12)*$H205</f>
        <v>0</v>
      </c>
      <c r="P205" s="230">
        <f>(SUM('1.  LRAMVA Summary'!K$54:K$80)+SUM('1.  LRAMVA Summary'!K$81:K$82)*(MONTH($E205)-1)/12)*$H205</f>
        <v>0</v>
      </c>
      <c r="Q205" s="230">
        <f>(SUM('1.  LRAMVA Summary'!L$54:L$80)+SUM('1.  LRAMVA Summary'!L$81:L$82)*(MONTH($E205)-1)/12)*$H205</f>
        <v>0</v>
      </c>
      <c r="R205" s="230">
        <f>(SUM('1.  LRAMVA Summary'!M$54:M$80)+SUM('1.  LRAMVA Summary'!M$81:M$82)*(MONTH($E205)-1)/12)*$H205</f>
        <v>0</v>
      </c>
      <c r="S205" s="230">
        <f>(SUM('1.  LRAMVA Summary'!N$54:N$80)+SUM('1.  LRAMVA Summary'!N$81:N$82)*(MONTH($E205)-1)/12)*$H205</f>
        <v>0</v>
      </c>
      <c r="T205" s="230">
        <f>(SUM('1.  LRAMVA Summary'!O$54:O$80)+SUM('1.  LRAMVA Summary'!O$81:O$82)*(MONTH($E205)-1)/12)*$H205</f>
        <v>0</v>
      </c>
      <c r="U205" s="230">
        <f>(SUM('1.  LRAMVA Summary'!P$54:P$80)+SUM('1.  LRAMVA Summary'!P$81:P$82)*(MONTH($E205)-1)/12)*$H205</f>
        <v>0</v>
      </c>
      <c r="V205" s="230">
        <f>(SUM('1.  LRAMVA Summary'!Q$54:Q$80)+SUM('1.  LRAMVA Summary'!Q$81:Q$82)*(MONTH($E205)-1)/12)*$H205</f>
        <v>0</v>
      </c>
      <c r="W205" s="231">
        <f t="shared" si="101"/>
        <v>0</v>
      </c>
    </row>
    <row r="206" spans="5:23">
      <c r="E206" s="214">
        <v>45261</v>
      </c>
      <c r="F206" s="214" t="s">
        <v>724</v>
      </c>
      <c r="G206" s="215" t="s">
        <v>69</v>
      </c>
      <c r="H206" s="240"/>
      <c r="I206" s="230">
        <f>(SUM('1.  LRAMVA Summary'!D$54:D$80)+SUM('1.  LRAMVA Summary'!D$81:D$82)*(MONTH($E206)-1)/12)*$H206</f>
        <v>0</v>
      </c>
      <c r="J206" s="230">
        <f>(SUM('1.  LRAMVA Summary'!E$54:E$80)+SUM('1.  LRAMVA Summary'!E$81:E$82)*(MONTH($E206)-1)/12)*$H206</f>
        <v>0</v>
      </c>
      <c r="K206" s="230">
        <f>(SUM('1.  LRAMVA Summary'!F$54:F$80)+SUM('1.  LRAMVA Summary'!F$81:F$82)*(MONTH($E206)-1)/12)*$H206</f>
        <v>0</v>
      </c>
      <c r="L206" s="230">
        <f>(SUM('1.  LRAMVA Summary'!G$54:G$80)+SUM('1.  LRAMVA Summary'!G$81:G$82)*(MONTH($E206)-1)/12)*$H206</f>
        <v>0</v>
      </c>
      <c r="M206" s="230">
        <f>(SUM('1.  LRAMVA Summary'!H$54:H$80)+SUM('1.  LRAMVA Summary'!H$81:H$82)*(MONTH($E206)-1)/12)*$H206</f>
        <v>0</v>
      </c>
      <c r="N206" s="230">
        <f>(SUM('1.  LRAMVA Summary'!I$54:I$80)+SUM('1.  LRAMVA Summary'!I$81:I$82)*(MONTH($E206)-1)/12)*$H206</f>
        <v>0</v>
      </c>
      <c r="O206" s="230">
        <f>(SUM('1.  LRAMVA Summary'!J$54:J$80)+SUM('1.  LRAMVA Summary'!J$81:J$82)*(MONTH($E206)-1)/12)*$H206</f>
        <v>0</v>
      </c>
      <c r="P206" s="230">
        <f>(SUM('1.  LRAMVA Summary'!K$54:K$80)+SUM('1.  LRAMVA Summary'!K$81:K$82)*(MONTH($E206)-1)/12)*$H206</f>
        <v>0</v>
      </c>
      <c r="Q206" s="230">
        <f>(SUM('1.  LRAMVA Summary'!L$54:L$80)+SUM('1.  LRAMVA Summary'!L$81:L$82)*(MONTH($E206)-1)/12)*$H206</f>
        <v>0</v>
      </c>
      <c r="R206" s="230">
        <f>(SUM('1.  LRAMVA Summary'!M$54:M$80)+SUM('1.  LRAMVA Summary'!M$81:M$82)*(MONTH($E206)-1)/12)*$H206</f>
        <v>0</v>
      </c>
      <c r="S206" s="230">
        <f>(SUM('1.  LRAMVA Summary'!N$54:N$80)+SUM('1.  LRAMVA Summary'!N$81:N$82)*(MONTH($E206)-1)/12)*$H206</f>
        <v>0</v>
      </c>
      <c r="T206" s="230">
        <f>(SUM('1.  LRAMVA Summary'!O$54:O$80)+SUM('1.  LRAMVA Summary'!O$81:O$82)*(MONTH($E206)-1)/12)*$H206</f>
        <v>0</v>
      </c>
      <c r="U206" s="230">
        <f>(SUM('1.  LRAMVA Summary'!P$54:P$80)+SUM('1.  LRAMVA Summary'!P$81:P$82)*(MONTH($E206)-1)/12)*$H206</f>
        <v>0</v>
      </c>
      <c r="V206" s="230">
        <f>(SUM('1.  LRAMVA Summary'!Q$54:Q$80)+SUM('1.  LRAMVA Summary'!Q$81:Q$82)*(MONTH($E206)-1)/12)*$H206</f>
        <v>0</v>
      </c>
      <c r="W206" s="231">
        <f>SUM(I206:V206)</f>
        <v>0</v>
      </c>
    </row>
    <row r="207" spans="5:23" ht="15.75" thickBot="1">
      <c r="E207" s="216" t="s">
        <v>721</v>
      </c>
      <c r="F207" s="216"/>
      <c r="G207" s="217"/>
      <c r="H207" s="218"/>
      <c r="I207" s="219">
        <f>SUM(I194:I206)</f>
        <v>3474.4715499175868</v>
      </c>
      <c r="J207" s="219">
        <f>SUM(J194:J206)</f>
        <v>16673.281599074031</v>
      </c>
      <c r="K207" s="219">
        <f t="shared" ref="K207:V207" si="102">SUM(K194:K206)</f>
        <v>26005.812711165214</v>
      </c>
      <c r="L207" s="219">
        <f t="shared" si="102"/>
        <v>10474.309767323546</v>
      </c>
      <c r="M207" s="219">
        <f t="shared" si="102"/>
        <v>0</v>
      </c>
      <c r="N207" s="219">
        <f t="shared" si="102"/>
        <v>0</v>
      </c>
      <c r="O207" s="219">
        <f t="shared" si="102"/>
        <v>0</v>
      </c>
      <c r="P207" s="219">
        <f t="shared" si="102"/>
        <v>0</v>
      </c>
      <c r="Q207" s="219">
        <f t="shared" si="102"/>
        <v>0</v>
      </c>
      <c r="R207" s="219">
        <f t="shared" si="102"/>
        <v>0</v>
      </c>
      <c r="S207" s="219">
        <f t="shared" si="102"/>
        <v>0</v>
      </c>
      <c r="T207" s="219">
        <f t="shared" si="102"/>
        <v>0</v>
      </c>
      <c r="U207" s="219">
        <f t="shared" si="102"/>
        <v>0</v>
      </c>
      <c r="V207" s="219">
        <f t="shared" si="102"/>
        <v>0</v>
      </c>
      <c r="W207" s="219">
        <f>SUM(W194:W206)</f>
        <v>56627.875627480353</v>
      </c>
    </row>
    <row r="208" spans="5:23" ht="15.75" thickTop="1">
      <c r="E208" s="220" t="s">
        <v>67</v>
      </c>
      <c r="F208" s="220"/>
      <c r="G208" s="221"/>
      <c r="H208" s="222"/>
      <c r="I208" s="223"/>
      <c r="J208" s="223"/>
      <c r="K208" s="223"/>
      <c r="L208" s="223"/>
      <c r="M208" s="223"/>
      <c r="N208" s="223"/>
      <c r="O208" s="223"/>
      <c r="P208" s="223"/>
      <c r="Q208" s="223"/>
      <c r="R208" s="223"/>
      <c r="S208" s="223"/>
      <c r="T208" s="223"/>
      <c r="U208" s="223"/>
      <c r="V208" s="223"/>
      <c r="W208" s="224"/>
    </row>
    <row r="209" spans="5:23">
      <c r="E209" s="225" t="s">
        <v>739</v>
      </c>
      <c r="F209" s="225"/>
      <c r="G209" s="226"/>
      <c r="H209" s="227"/>
      <c r="I209" s="228">
        <f>I207+I208</f>
        <v>3474.4715499175868</v>
      </c>
      <c r="J209" s="228">
        <f t="shared" ref="J209:U209" si="103">J207+J208</f>
        <v>16673.281599074031</v>
      </c>
      <c r="K209" s="228">
        <f t="shared" si="103"/>
        <v>26005.812711165214</v>
      </c>
      <c r="L209" s="228">
        <f t="shared" si="103"/>
        <v>10474.309767323546</v>
      </c>
      <c r="M209" s="228">
        <f t="shared" si="103"/>
        <v>0</v>
      </c>
      <c r="N209" s="228">
        <f t="shared" si="103"/>
        <v>0</v>
      </c>
      <c r="O209" s="228">
        <f t="shared" si="103"/>
        <v>0</v>
      </c>
      <c r="P209" s="228">
        <f t="shared" si="103"/>
        <v>0</v>
      </c>
      <c r="Q209" s="228">
        <f t="shared" si="103"/>
        <v>0</v>
      </c>
      <c r="R209" s="228">
        <f t="shared" si="103"/>
        <v>0</v>
      </c>
      <c r="S209" s="228">
        <f t="shared" si="103"/>
        <v>0</v>
      </c>
      <c r="T209" s="228">
        <f t="shared" si="103"/>
        <v>0</v>
      </c>
      <c r="U209" s="228">
        <f t="shared" si="103"/>
        <v>0</v>
      </c>
      <c r="V209" s="228">
        <f>V207+V208</f>
        <v>0</v>
      </c>
      <c r="W209" s="228">
        <f>W207+W208</f>
        <v>56627.875627480353</v>
      </c>
    </row>
    <row r="210" spans="5:23">
      <c r="E210" s="214">
        <v>45292</v>
      </c>
      <c r="F210" s="214" t="s">
        <v>743</v>
      </c>
      <c r="G210" s="215" t="s">
        <v>65</v>
      </c>
      <c r="H210" s="240"/>
      <c r="I210" s="230">
        <f>(SUM('1.  LRAMVA Summary'!D$54:D$80)+SUM('1.  LRAMVA Summary'!D$81:D$82)*(MONTH($E210)-1)/12)*$H210</f>
        <v>0</v>
      </c>
      <c r="J210" s="230">
        <f>(SUM('1.  LRAMVA Summary'!E$54:E$80)+SUM('1.  LRAMVA Summary'!E$81:E$82)*(MONTH($E210)-1)/12)*$H210</f>
        <v>0</v>
      </c>
      <c r="K210" s="230">
        <f>(SUM('1.  LRAMVA Summary'!F$54:F$80)+SUM('1.  LRAMVA Summary'!F$81:F$82)*(MONTH($E210)-1)/12)*$H210</f>
        <v>0</v>
      </c>
      <c r="L210" s="230">
        <f>(SUM('1.  LRAMVA Summary'!G$54:G$80)+SUM('1.  LRAMVA Summary'!G$81:G$82)*(MONTH($E210)-1)/12)*$H210</f>
        <v>0</v>
      </c>
      <c r="M210" s="230">
        <f>(SUM('1.  LRAMVA Summary'!H$54:H$80)+SUM('1.  LRAMVA Summary'!H$81:H$82)*(MONTH($E210)-1)/12)*$H210</f>
        <v>0</v>
      </c>
      <c r="N210" s="230">
        <f>(SUM('1.  LRAMVA Summary'!I$54:I$80)+SUM('1.  LRAMVA Summary'!I$81:I$82)*(MONTH($E210)-1)/12)*$H210</f>
        <v>0</v>
      </c>
      <c r="O210" s="230">
        <f>(SUM('1.  LRAMVA Summary'!J$54:J$80)+SUM('1.  LRAMVA Summary'!J$81:J$82)*(MONTH($E210)-1)/12)*$H210</f>
        <v>0</v>
      </c>
      <c r="P210" s="230">
        <f>(SUM('1.  LRAMVA Summary'!K$54:K$80)+SUM('1.  LRAMVA Summary'!K$81:K$82)*(MONTH($E210)-1)/12)*$H210</f>
        <v>0</v>
      </c>
      <c r="Q210" s="230">
        <f>(SUM('1.  LRAMVA Summary'!L$54:L$80)+SUM('1.  LRAMVA Summary'!L$81:L$82)*(MONTH($E210)-1)/12)*$H210</f>
        <v>0</v>
      </c>
      <c r="R210" s="230">
        <f>(SUM('1.  LRAMVA Summary'!M$54:M$80)+SUM('1.  LRAMVA Summary'!M$81:M$82)*(MONTH($E210)-1)/12)*$H210</f>
        <v>0</v>
      </c>
      <c r="S210" s="230">
        <f>(SUM('1.  LRAMVA Summary'!N$54:N$80)+SUM('1.  LRAMVA Summary'!N$81:N$82)*(MONTH($E210)-1)/12)*$H210</f>
        <v>0</v>
      </c>
      <c r="T210" s="230">
        <f>(SUM('1.  LRAMVA Summary'!O$54:O$80)+SUM('1.  LRAMVA Summary'!O$81:O$82)*(MONTH($E210)-1)/12)*$H210</f>
        <v>0</v>
      </c>
      <c r="U210" s="230">
        <f>(SUM('1.  LRAMVA Summary'!P$54:P$80)+SUM('1.  LRAMVA Summary'!P$81:P$82)*(MONTH($E210)-1)/12)*$H210</f>
        <v>0</v>
      </c>
      <c r="V210" s="230">
        <f>(SUM('1.  LRAMVA Summary'!Q$54:Q$80)+SUM('1.  LRAMVA Summary'!Q$81:Q$82)*(MONTH($E210)-1)/12)*$H210</f>
        <v>0</v>
      </c>
      <c r="W210" s="231">
        <f>SUM(I210:V210)</f>
        <v>0</v>
      </c>
    </row>
    <row r="211" spans="5:23">
      <c r="E211" s="214">
        <v>45323</v>
      </c>
      <c r="F211" s="214" t="s">
        <v>743</v>
      </c>
      <c r="G211" s="215" t="s">
        <v>65</v>
      </c>
      <c r="H211" s="240"/>
      <c r="I211" s="230">
        <f>(SUM('1.  LRAMVA Summary'!D$54:D$80)+SUM('1.  LRAMVA Summary'!D$81:D$82)*(MONTH($E211)-1)/12)*$H211</f>
        <v>0</v>
      </c>
      <c r="J211" s="230">
        <f>(SUM('1.  LRAMVA Summary'!E$54:E$80)+SUM('1.  LRAMVA Summary'!E$81:E$82)*(MONTH($E211)-1)/12)*$H211</f>
        <v>0</v>
      </c>
      <c r="K211" s="230">
        <f>(SUM('1.  LRAMVA Summary'!F$54:F$80)+SUM('1.  LRAMVA Summary'!F$81:F$82)*(MONTH($E211)-1)/12)*$H211</f>
        <v>0</v>
      </c>
      <c r="L211" s="230">
        <f>(SUM('1.  LRAMVA Summary'!G$54:G$80)+SUM('1.  LRAMVA Summary'!G$81:G$82)*(MONTH($E211)-1)/12)*$H211</f>
        <v>0</v>
      </c>
      <c r="M211" s="230">
        <f>(SUM('1.  LRAMVA Summary'!H$54:H$80)+SUM('1.  LRAMVA Summary'!H$81:H$82)*(MONTH($E211)-1)/12)*$H211</f>
        <v>0</v>
      </c>
      <c r="N211" s="230">
        <f>(SUM('1.  LRAMVA Summary'!I$54:I$80)+SUM('1.  LRAMVA Summary'!I$81:I$82)*(MONTH($E211)-1)/12)*$H211</f>
        <v>0</v>
      </c>
      <c r="O211" s="230">
        <f>(SUM('1.  LRAMVA Summary'!J$54:J$80)+SUM('1.  LRAMVA Summary'!J$81:J$82)*(MONTH($E211)-1)/12)*$H211</f>
        <v>0</v>
      </c>
      <c r="P211" s="230">
        <f>(SUM('1.  LRAMVA Summary'!K$54:K$80)+SUM('1.  LRAMVA Summary'!K$81:K$82)*(MONTH($E211)-1)/12)*$H211</f>
        <v>0</v>
      </c>
      <c r="Q211" s="230">
        <f>(SUM('1.  LRAMVA Summary'!L$54:L$80)+SUM('1.  LRAMVA Summary'!L$81:L$82)*(MONTH($E211)-1)/12)*$H211</f>
        <v>0</v>
      </c>
      <c r="R211" s="230">
        <f>(SUM('1.  LRAMVA Summary'!M$54:M$80)+SUM('1.  LRAMVA Summary'!M$81:M$82)*(MONTH($E211)-1)/12)*$H211</f>
        <v>0</v>
      </c>
      <c r="S211" s="230">
        <f>(SUM('1.  LRAMVA Summary'!N$54:N$80)+SUM('1.  LRAMVA Summary'!N$81:N$82)*(MONTH($E211)-1)/12)*$H211</f>
        <v>0</v>
      </c>
      <c r="T211" s="230">
        <f>(SUM('1.  LRAMVA Summary'!O$54:O$80)+SUM('1.  LRAMVA Summary'!O$81:O$82)*(MONTH($E211)-1)/12)*$H211</f>
        <v>0</v>
      </c>
      <c r="U211" s="230">
        <f>(SUM('1.  LRAMVA Summary'!P$54:P$80)+SUM('1.  LRAMVA Summary'!P$81:P$82)*(MONTH($E211)-1)/12)*$H211</f>
        <v>0</v>
      </c>
      <c r="V211" s="230">
        <f>(SUM('1.  LRAMVA Summary'!Q$54:Q$80)+SUM('1.  LRAMVA Summary'!Q$81:Q$82)*(MONTH($E211)-1)/12)*$H211</f>
        <v>0</v>
      </c>
      <c r="W211" s="231">
        <f t="shared" ref="W211:W220" si="104">SUM(I211:V211)</f>
        <v>0</v>
      </c>
    </row>
    <row r="212" spans="5:23">
      <c r="E212" s="214">
        <v>45352</v>
      </c>
      <c r="F212" s="214" t="s">
        <v>743</v>
      </c>
      <c r="G212" s="215" t="s">
        <v>65</v>
      </c>
      <c r="H212" s="240"/>
      <c r="I212" s="230">
        <f>(SUM('1.  LRAMVA Summary'!D$54:D$80)+SUM('1.  LRAMVA Summary'!D$81:D$82)*(MONTH($E212)-1)/12)*$H212</f>
        <v>0</v>
      </c>
      <c r="J212" s="230">
        <f>(SUM('1.  LRAMVA Summary'!E$54:E$80)+SUM('1.  LRAMVA Summary'!E$81:E$82)*(MONTH($E212)-1)/12)*$H212</f>
        <v>0</v>
      </c>
      <c r="K212" s="230">
        <f>(SUM('1.  LRAMVA Summary'!F$54:F$80)+SUM('1.  LRAMVA Summary'!F$81:F$82)*(MONTH($E212)-1)/12)*$H212</f>
        <v>0</v>
      </c>
      <c r="L212" s="230">
        <f>(SUM('1.  LRAMVA Summary'!G$54:G$80)+SUM('1.  LRAMVA Summary'!G$81:G$82)*(MONTH($E212)-1)/12)*$H212</f>
        <v>0</v>
      </c>
      <c r="M212" s="230">
        <f>(SUM('1.  LRAMVA Summary'!H$54:H$80)+SUM('1.  LRAMVA Summary'!H$81:H$82)*(MONTH($E212)-1)/12)*$H212</f>
        <v>0</v>
      </c>
      <c r="N212" s="230">
        <f>(SUM('1.  LRAMVA Summary'!I$54:I$80)+SUM('1.  LRAMVA Summary'!I$81:I$82)*(MONTH($E212)-1)/12)*$H212</f>
        <v>0</v>
      </c>
      <c r="O212" s="230">
        <f>(SUM('1.  LRAMVA Summary'!J$54:J$80)+SUM('1.  LRAMVA Summary'!J$81:J$82)*(MONTH($E212)-1)/12)*$H212</f>
        <v>0</v>
      </c>
      <c r="P212" s="230">
        <f>(SUM('1.  LRAMVA Summary'!K$54:K$80)+SUM('1.  LRAMVA Summary'!K$81:K$82)*(MONTH($E212)-1)/12)*$H212</f>
        <v>0</v>
      </c>
      <c r="Q212" s="230">
        <f>(SUM('1.  LRAMVA Summary'!L$54:L$80)+SUM('1.  LRAMVA Summary'!L$81:L$82)*(MONTH($E212)-1)/12)*$H212</f>
        <v>0</v>
      </c>
      <c r="R212" s="230">
        <f>(SUM('1.  LRAMVA Summary'!M$54:M$80)+SUM('1.  LRAMVA Summary'!M$81:M$82)*(MONTH($E212)-1)/12)*$H212</f>
        <v>0</v>
      </c>
      <c r="S212" s="230">
        <f>(SUM('1.  LRAMVA Summary'!N$54:N$80)+SUM('1.  LRAMVA Summary'!N$81:N$82)*(MONTH($E212)-1)/12)*$H212</f>
        <v>0</v>
      </c>
      <c r="T212" s="230">
        <f>(SUM('1.  LRAMVA Summary'!O$54:O$80)+SUM('1.  LRAMVA Summary'!O$81:O$82)*(MONTH($E212)-1)/12)*$H212</f>
        <v>0</v>
      </c>
      <c r="U212" s="230">
        <f>(SUM('1.  LRAMVA Summary'!P$54:P$80)+SUM('1.  LRAMVA Summary'!P$81:P$82)*(MONTH($E212)-1)/12)*$H212</f>
        <v>0</v>
      </c>
      <c r="V212" s="230">
        <f>(SUM('1.  LRAMVA Summary'!Q$54:Q$80)+SUM('1.  LRAMVA Summary'!Q$81:Q$82)*(MONTH($E212)-1)/12)*$H212</f>
        <v>0</v>
      </c>
      <c r="W212" s="231">
        <f t="shared" si="104"/>
        <v>0</v>
      </c>
    </row>
    <row r="213" spans="5:23">
      <c r="E213" s="214">
        <v>45383</v>
      </c>
      <c r="F213" s="214" t="s">
        <v>743</v>
      </c>
      <c r="G213" s="215" t="s">
        <v>66</v>
      </c>
      <c r="H213" s="240"/>
      <c r="I213" s="230">
        <f>(SUM('1.  LRAMVA Summary'!D$54:D$80)+SUM('1.  LRAMVA Summary'!D$81:D$82)*(MONTH($E213)-1)/12)*$H213</f>
        <v>0</v>
      </c>
      <c r="J213" s="230">
        <f>(SUM('1.  LRAMVA Summary'!E$54:E$80)+SUM('1.  LRAMVA Summary'!E$81:E$82)*(MONTH($E213)-1)/12)*$H213</f>
        <v>0</v>
      </c>
      <c r="K213" s="230">
        <f>(SUM('1.  LRAMVA Summary'!F$54:F$80)+SUM('1.  LRAMVA Summary'!F$81:F$82)*(MONTH($E213)-1)/12)*$H213</f>
        <v>0</v>
      </c>
      <c r="L213" s="230">
        <f>(SUM('1.  LRAMVA Summary'!G$54:G$80)+SUM('1.  LRAMVA Summary'!G$81:G$82)*(MONTH($E213)-1)/12)*$H213</f>
        <v>0</v>
      </c>
      <c r="M213" s="230">
        <f>(SUM('1.  LRAMVA Summary'!H$54:H$80)+SUM('1.  LRAMVA Summary'!H$81:H$82)*(MONTH($E213)-1)/12)*$H213</f>
        <v>0</v>
      </c>
      <c r="N213" s="230">
        <f>(SUM('1.  LRAMVA Summary'!I$54:I$80)+SUM('1.  LRAMVA Summary'!I$81:I$82)*(MONTH($E213)-1)/12)*$H213</f>
        <v>0</v>
      </c>
      <c r="O213" s="230">
        <f>(SUM('1.  LRAMVA Summary'!J$54:J$80)+SUM('1.  LRAMVA Summary'!J$81:J$82)*(MONTH($E213)-1)/12)*$H213</f>
        <v>0</v>
      </c>
      <c r="P213" s="230">
        <f>(SUM('1.  LRAMVA Summary'!K$54:K$80)+SUM('1.  LRAMVA Summary'!K$81:K$82)*(MONTH($E213)-1)/12)*$H213</f>
        <v>0</v>
      </c>
      <c r="Q213" s="230">
        <f>(SUM('1.  LRAMVA Summary'!L$54:L$80)+SUM('1.  LRAMVA Summary'!L$81:L$82)*(MONTH($E213)-1)/12)*$H213</f>
        <v>0</v>
      </c>
      <c r="R213" s="230">
        <f>(SUM('1.  LRAMVA Summary'!M$54:M$80)+SUM('1.  LRAMVA Summary'!M$81:M$82)*(MONTH($E213)-1)/12)*$H213</f>
        <v>0</v>
      </c>
      <c r="S213" s="230">
        <f>(SUM('1.  LRAMVA Summary'!N$54:N$80)+SUM('1.  LRAMVA Summary'!N$81:N$82)*(MONTH($E213)-1)/12)*$H213</f>
        <v>0</v>
      </c>
      <c r="T213" s="230">
        <f>(SUM('1.  LRAMVA Summary'!O$54:O$80)+SUM('1.  LRAMVA Summary'!O$81:O$82)*(MONTH($E213)-1)/12)*$H213</f>
        <v>0</v>
      </c>
      <c r="U213" s="230">
        <f>(SUM('1.  LRAMVA Summary'!P$54:P$80)+SUM('1.  LRAMVA Summary'!P$81:P$82)*(MONTH($E213)-1)/12)*$H213</f>
        <v>0</v>
      </c>
      <c r="V213" s="230">
        <f>(SUM('1.  LRAMVA Summary'!Q$54:Q$80)+SUM('1.  LRAMVA Summary'!Q$81:Q$82)*(MONTH($E213)-1)/12)*$H213</f>
        <v>0</v>
      </c>
      <c r="W213" s="231">
        <f t="shared" si="104"/>
        <v>0</v>
      </c>
    </row>
    <row r="214" spans="5:23">
      <c r="E214" s="214">
        <v>45413</v>
      </c>
      <c r="F214" s="214" t="s">
        <v>743</v>
      </c>
      <c r="G214" s="215" t="s">
        <v>66</v>
      </c>
      <c r="H214" s="240"/>
      <c r="I214" s="230">
        <f>(SUM('1.  LRAMVA Summary'!D$54:D$80)+SUM('1.  LRAMVA Summary'!D$81:D$82)*(MONTH($E214)-1)/12)*$H214</f>
        <v>0</v>
      </c>
      <c r="J214" s="230">
        <f>(SUM('1.  LRAMVA Summary'!E$54:E$80)+SUM('1.  LRAMVA Summary'!E$81:E$82)*(MONTH($E214)-1)/12)*$H214</f>
        <v>0</v>
      </c>
      <c r="K214" s="230">
        <f>(SUM('1.  LRAMVA Summary'!F$54:F$80)+SUM('1.  LRAMVA Summary'!F$81:F$82)*(MONTH($E214)-1)/12)*$H214</f>
        <v>0</v>
      </c>
      <c r="L214" s="230">
        <f>(SUM('1.  LRAMVA Summary'!G$54:G$80)+SUM('1.  LRAMVA Summary'!G$81:G$82)*(MONTH($E214)-1)/12)*$H214</f>
        <v>0</v>
      </c>
      <c r="M214" s="230">
        <f>(SUM('1.  LRAMVA Summary'!H$54:H$80)+SUM('1.  LRAMVA Summary'!H$81:H$82)*(MONTH($E214)-1)/12)*$H214</f>
        <v>0</v>
      </c>
      <c r="N214" s="230">
        <f>(SUM('1.  LRAMVA Summary'!I$54:I$80)+SUM('1.  LRAMVA Summary'!I$81:I$82)*(MONTH($E214)-1)/12)*$H214</f>
        <v>0</v>
      </c>
      <c r="O214" s="230">
        <f>(SUM('1.  LRAMVA Summary'!J$54:J$80)+SUM('1.  LRAMVA Summary'!J$81:J$82)*(MONTH($E214)-1)/12)*$H214</f>
        <v>0</v>
      </c>
      <c r="P214" s="230">
        <f>(SUM('1.  LRAMVA Summary'!K$54:K$80)+SUM('1.  LRAMVA Summary'!K$81:K$82)*(MONTH($E214)-1)/12)*$H214</f>
        <v>0</v>
      </c>
      <c r="Q214" s="230">
        <f>(SUM('1.  LRAMVA Summary'!L$54:L$80)+SUM('1.  LRAMVA Summary'!L$81:L$82)*(MONTH($E214)-1)/12)*$H214</f>
        <v>0</v>
      </c>
      <c r="R214" s="230">
        <f>(SUM('1.  LRAMVA Summary'!M$54:M$80)+SUM('1.  LRAMVA Summary'!M$81:M$82)*(MONTH($E214)-1)/12)*$H214</f>
        <v>0</v>
      </c>
      <c r="S214" s="230">
        <f>(SUM('1.  LRAMVA Summary'!N$54:N$80)+SUM('1.  LRAMVA Summary'!N$81:N$82)*(MONTH($E214)-1)/12)*$H214</f>
        <v>0</v>
      </c>
      <c r="T214" s="230">
        <f>(SUM('1.  LRAMVA Summary'!O$54:O$80)+SUM('1.  LRAMVA Summary'!O$81:O$82)*(MONTH($E214)-1)/12)*$H214</f>
        <v>0</v>
      </c>
      <c r="U214" s="230">
        <f>(SUM('1.  LRAMVA Summary'!P$54:P$80)+SUM('1.  LRAMVA Summary'!P$81:P$82)*(MONTH($E214)-1)/12)*$H214</f>
        <v>0</v>
      </c>
      <c r="V214" s="230">
        <f>(SUM('1.  LRAMVA Summary'!Q$54:Q$80)+SUM('1.  LRAMVA Summary'!Q$81:Q$82)*(MONTH($E214)-1)/12)*$H214</f>
        <v>0</v>
      </c>
      <c r="W214" s="231">
        <f t="shared" si="104"/>
        <v>0</v>
      </c>
    </row>
    <row r="215" spans="5:23">
      <c r="E215" s="214">
        <v>45444</v>
      </c>
      <c r="F215" s="214" t="s">
        <v>743</v>
      </c>
      <c r="G215" s="215" t="s">
        <v>66</v>
      </c>
      <c r="H215" s="240"/>
      <c r="I215" s="230">
        <f>(SUM('1.  LRAMVA Summary'!D$54:D$80)+SUM('1.  LRAMVA Summary'!D$81:D$82)*(MONTH($E215)-1)/12)*$H215</f>
        <v>0</v>
      </c>
      <c r="J215" s="230">
        <f>(SUM('1.  LRAMVA Summary'!E$54:E$80)+SUM('1.  LRAMVA Summary'!E$81:E$82)*(MONTH($E215)-1)/12)*$H215</f>
        <v>0</v>
      </c>
      <c r="K215" s="230">
        <f>(SUM('1.  LRAMVA Summary'!F$54:F$80)+SUM('1.  LRAMVA Summary'!F$81:F$82)*(MONTH($E215)-1)/12)*$H215</f>
        <v>0</v>
      </c>
      <c r="L215" s="230">
        <f>(SUM('1.  LRAMVA Summary'!G$54:G$80)+SUM('1.  LRAMVA Summary'!G$81:G$82)*(MONTH($E215)-1)/12)*$H215</f>
        <v>0</v>
      </c>
      <c r="M215" s="230">
        <f>(SUM('1.  LRAMVA Summary'!H$54:H$80)+SUM('1.  LRAMVA Summary'!H$81:H$82)*(MONTH($E215)-1)/12)*$H215</f>
        <v>0</v>
      </c>
      <c r="N215" s="230">
        <f>(SUM('1.  LRAMVA Summary'!I$54:I$80)+SUM('1.  LRAMVA Summary'!I$81:I$82)*(MONTH($E215)-1)/12)*$H215</f>
        <v>0</v>
      </c>
      <c r="O215" s="230">
        <f>(SUM('1.  LRAMVA Summary'!J$54:J$80)+SUM('1.  LRAMVA Summary'!J$81:J$82)*(MONTH($E215)-1)/12)*$H215</f>
        <v>0</v>
      </c>
      <c r="P215" s="230">
        <f>(SUM('1.  LRAMVA Summary'!K$54:K$80)+SUM('1.  LRAMVA Summary'!K$81:K$82)*(MONTH($E215)-1)/12)*$H215</f>
        <v>0</v>
      </c>
      <c r="Q215" s="230">
        <f>(SUM('1.  LRAMVA Summary'!L$54:L$80)+SUM('1.  LRAMVA Summary'!L$81:L$82)*(MONTH($E215)-1)/12)*$H215</f>
        <v>0</v>
      </c>
      <c r="R215" s="230">
        <f>(SUM('1.  LRAMVA Summary'!M$54:M$80)+SUM('1.  LRAMVA Summary'!M$81:M$82)*(MONTH($E215)-1)/12)*$H215</f>
        <v>0</v>
      </c>
      <c r="S215" s="230">
        <f>(SUM('1.  LRAMVA Summary'!N$54:N$80)+SUM('1.  LRAMVA Summary'!N$81:N$82)*(MONTH($E215)-1)/12)*$H215</f>
        <v>0</v>
      </c>
      <c r="T215" s="230">
        <f>(SUM('1.  LRAMVA Summary'!O$54:O$80)+SUM('1.  LRAMVA Summary'!O$81:O$82)*(MONTH($E215)-1)/12)*$H215</f>
        <v>0</v>
      </c>
      <c r="U215" s="230">
        <f>(SUM('1.  LRAMVA Summary'!P$54:P$80)+SUM('1.  LRAMVA Summary'!P$81:P$82)*(MONTH($E215)-1)/12)*$H215</f>
        <v>0</v>
      </c>
      <c r="V215" s="230">
        <f>(SUM('1.  LRAMVA Summary'!Q$54:Q$80)+SUM('1.  LRAMVA Summary'!Q$81:Q$82)*(MONTH($E215)-1)/12)*$H215</f>
        <v>0</v>
      </c>
      <c r="W215" s="231">
        <f t="shared" si="104"/>
        <v>0</v>
      </c>
    </row>
    <row r="216" spans="5:23">
      <c r="E216" s="214">
        <v>45474</v>
      </c>
      <c r="F216" s="214" t="s">
        <v>743</v>
      </c>
      <c r="G216" s="215" t="s">
        <v>68</v>
      </c>
      <c r="H216" s="240"/>
      <c r="I216" s="230">
        <f>(SUM('1.  LRAMVA Summary'!D$54:D$80)+SUM('1.  LRAMVA Summary'!D$81:D$82)*(MONTH($E216)-1)/12)*$H216</f>
        <v>0</v>
      </c>
      <c r="J216" s="230">
        <f>(SUM('1.  LRAMVA Summary'!E$54:E$80)+SUM('1.  LRAMVA Summary'!E$81:E$82)*(MONTH($E216)-1)/12)*$H216</f>
        <v>0</v>
      </c>
      <c r="K216" s="230">
        <f>(SUM('1.  LRAMVA Summary'!F$54:F$80)+SUM('1.  LRAMVA Summary'!F$81:F$82)*(MONTH($E216)-1)/12)*$H216</f>
        <v>0</v>
      </c>
      <c r="L216" s="230">
        <f>(SUM('1.  LRAMVA Summary'!G$54:G$80)+SUM('1.  LRAMVA Summary'!G$81:G$82)*(MONTH($E216)-1)/12)*$H216</f>
        <v>0</v>
      </c>
      <c r="M216" s="230">
        <f>(SUM('1.  LRAMVA Summary'!H$54:H$80)+SUM('1.  LRAMVA Summary'!H$81:H$82)*(MONTH($E216)-1)/12)*$H216</f>
        <v>0</v>
      </c>
      <c r="N216" s="230">
        <f>(SUM('1.  LRAMVA Summary'!I$54:I$80)+SUM('1.  LRAMVA Summary'!I$81:I$82)*(MONTH($E216)-1)/12)*$H216</f>
        <v>0</v>
      </c>
      <c r="O216" s="230">
        <f>(SUM('1.  LRAMVA Summary'!J$54:J$80)+SUM('1.  LRAMVA Summary'!J$81:J$82)*(MONTH($E216)-1)/12)*$H216</f>
        <v>0</v>
      </c>
      <c r="P216" s="230">
        <f>(SUM('1.  LRAMVA Summary'!K$54:K$80)+SUM('1.  LRAMVA Summary'!K$81:K$82)*(MONTH($E216)-1)/12)*$H216</f>
        <v>0</v>
      </c>
      <c r="Q216" s="230">
        <f>(SUM('1.  LRAMVA Summary'!L$54:L$80)+SUM('1.  LRAMVA Summary'!L$81:L$82)*(MONTH($E216)-1)/12)*$H216</f>
        <v>0</v>
      </c>
      <c r="R216" s="230">
        <f>(SUM('1.  LRAMVA Summary'!M$54:M$80)+SUM('1.  LRAMVA Summary'!M$81:M$82)*(MONTH($E216)-1)/12)*$H216</f>
        <v>0</v>
      </c>
      <c r="S216" s="230">
        <f>(SUM('1.  LRAMVA Summary'!N$54:N$80)+SUM('1.  LRAMVA Summary'!N$81:N$82)*(MONTH($E216)-1)/12)*$H216</f>
        <v>0</v>
      </c>
      <c r="T216" s="230">
        <f>(SUM('1.  LRAMVA Summary'!O$54:O$80)+SUM('1.  LRAMVA Summary'!O$81:O$82)*(MONTH($E216)-1)/12)*$H216</f>
        <v>0</v>
      </c>
      <c r="U216" s="230">
        <f>(SUM('1.  LRAMVA Summary'!P$54:P$80)+SUM('1.  LRAMVA Summary'!P$81:P$82)*(MONTH($E216)-1)/12)*$H216</f>
        <v>0</v>
      </c>
      <c r="V216" s="230">
        <f>(SUM('1.  LRAMVA Summary'!Q$54:Q$80)+SUM('1.  LRAMVA Summary'!Q$81:Q$82)*(MONTH($E216)-1)/12)*$H216</f>
        <v>0</v>
      </c>
      <c r="W216" s="231">
        <f t="shared" si="104"/>
        <v>0</v>
      </c>
    </row>
    <row r="217" spans="5:23">
      <c r="E217" s="214">
        <v>45505</v>
      </c>
      <c r="F217" s="214" t="s">
        <v>743</v>
      </c>
      <c r="G217" s="215" t="s">
        <v>68</v>
      </c>
      <c r="H217" s="240"/>
      <c r="I217" s="230">
        <f>(SUM('1.  LRAMVA Summary'!D$54:D$80)+SUM('1.  LRAMVA Summary'!D$81:D$82)*(MONTH($E217)-1)/12)*$H217</f>
        <v>0</v>
      </c>
      <c r="J217" s="230">
        <f>(SUM('1.  LRAMVA Summary'!E$54:E$80)+SUM('1.  LRAMVA Summary'!E$81:E$82)*(MONTH($E217)-1)/12)*$H217</f>
        <v>0</v>
      </c>
      <c r="K217" s="230">
        <f>(SUM('1.  LRAMVA Summary'!F$54:F$80)+SUM('1.  LRAMVA Summary'!F$81:F$82)*(MONTH($E217)-1)/12)*$H217</f>
        <v>0</v>
      </c>
      <c r="L217" s="230">
        <f>(SUM('1.  LRAMVA Summary'!G$54:G$80)+SUM('1.  LRAMVA Summary'!G$81:G$82)*(MONTH($E217)-1)/12)*$H217</f>
        <v>0</v>
      </c>
      <c r="M217" s="230">
        <f>(SUM('1.  LRAMVA Summary'!H$54:H$80)+SUM('1.  LRAMVA Summary'!H$81:H$82)*(MONTH($E217)-1)/12)*$H217</f>
        <v>0</v>
      </c>
      <c r="N217" s="230">
        <f>(SUM('1.  LRAMVA Summary'!I$54:I$80)+SUM('1.  LRAMVA Summary'!I$81:I$82)*(MONTH($E217)-1)/12)*$H217</f>
        <v>0</v>
      </c>
      <c r="O217" s="230">
        <f>(SUM('1.  LRAMVA Summary'!J$54:J$80)+SUM('1.  LRAMVA Summary'!J$81:J$82)*(MONTH($E217)-1)/12)*$H217</f>
        <v>0</v>
      </c>
      <c r="P217" s="230">
        <f>(SUM('1.  LRAMVA Summary'!K$54:K$80)+SUM('1.  LRAMVA Summary'!K$81:K$82)*(MONTH($E217)-1)/12)*$H217</f>
        <v>0</v>
      </c>
      <c r="Q217" s="230">
        <f>(SUM('1.  LRAMVA Summary'!L$54:L$80)+SUM('1.  LRAMVA Summary'!L$81:L$82)*(MONTH($E217)-1)/12)*$H217</f>
        <v>0</v>
      </c>
      <c r="R217" s="230">
        <f>(SUM('1.  LRAMVA Summary'!M$54:M$80)+SUM('1.  LRAMVA Summary'!M$81:M$82)*(MONTH($E217)-1)/12)*$H217</f>
        <v>0</v>
      </c>
      <c r="S217" s="230">
        <f>(SUM('1.  LRAMVA Summary'!N$54:N$80)+SUM('1.  LRAMVA Summary'!N$81:N$82)*(MONTH($E217)-1)/12)*$H217</f>
        <v>0</v>
      </c>
      <c r="T217" s="230">
        <f>(SUM('1.  LRAMVA Summary'!O$54:O$80)+SUM('1.  LRAMVA Summary'!O$81:O$82)*(MONTH($E217)-1)/12)*$H217</f>
        <v>0</v>
      </c>
      <c r="U217" s="230">
        <f>(SUM('1.  LRAMVA Summary'!P$54:P$80)+SUM('1.  LRAMVA Summary'!P$81:P$82)*(MONTH($E217)-1)/12)*$H217</f>
        <v>0</v>
      </c>
      <c r="V217" s="230">
        <f>(SUM('1.  LRAMVA Summary'!Q$54:Q$80)+SUM('1.  LRAMVA Summary'!Q$81:Q$82)*(MONTH($E217)-1)/12)*$H217</f>
        <v>0</v>
      </c>
      <c r="W217" s="231">
        <f t="shared" si="104"/>
        <v>0</v>
      </c>
    </row>
    <row r="218" spans="5:23">
      <c r="E218" s="214">
        <v>45536</v>
      </c>
      <c r="F218" s="214" t="s">
        <v>743</v>
      </c>
      <c r="G218" s="215" t="s">
        <v>68</v>
      </c>
      <c r="H218" s="240"/>
      <c r="I218" s="230">
        <f>(SUM('1.  LRAMVA Summary'!D$54:D$80)+SUM('1.  LRAMVA Summary'!D$81:D$82)*(MONTH($E218)-1)/12)*$H218</f>
        <v>0</v>
      </c>
      <c r="J218" s="230">
        <f>(SUM('1.  LRAMVA Summary'!E$54:E$80)+SUM('1.  LRAMVA Summary'!E$81:E$82)*(MONTH($E218)-1)/12)*$H218</f>
        <v>0</v>
      </c>
      <c r="K218" s="230">
        <f>(SUM('1.  LRAMVA Summary'!F$54:F$80)+SUM('1.  LRAMVA Summary'!F$81:F$82)*(MONTH($E218)-1)/12)*$H218</f>
        <v>0</v>
      </c>
      <c r="L218" s="230">
        <f>(SUM('1.  LRAMVA Summary'!G$54:G$80)+SUM('1.  LRAMVA Summary'!G$81:G$82)*(MONTH($E218)-1)/12)*$H218</f>
        <v>0</v>
      </c>
      <c r="M218" s="230">
        <f>(SUM('1.  LRAMVA Summary'!H$54:H$80)+SUM('1.  LRAMVA Summary'!H$81:H$82)*(MONTH($E218)-1)/12)*$H218</f>
        <v>0</v>
      </c>
      <c r="N218" s="230">
        <f>(SUM('1.  LRAMVA Summary'!I$54:I$80)+SUM('1.  LRAMVA Summary'!I$81:I$82)*(MONTH($E218)-1)/12)*$H218</f>
        <v>0</v>
      </c>
      <c r="O218" s="230">
        <f>(SUM('1.  LRAMVA Summary'!J$54:J$80)+SUM('1.  LRAMVA Summary'!J$81:J$82)*(MONTH($E218)-1)/12)*$H218</f>
        <v>0</v>
      </c>
      <c r="P218" s="230">
        <f>(SUM('1.  LRAMVA Summary'!K$54:K$80)+SUM('1.  LRAMVA Summary'!K$81:K$82)*(MONTH($E218)-1)/12)*$H218</f>
        <v>0</v>
      </c>
      <c r="Q218" s="230">
        <f>(SUM('1.  LRAMVA Summary'!L$54:L$80)+SUM('1.  LRAMVA Summary'!L$81:L$82)*(MONTH($E218)-1)/12)*$H218</f>
        <v>0</v>
      </c>
      <c r="R218" s="230">
        <f>(SUM('1.  LRAMVA Summary'!M$54:M$80)+SUM('1.  LRAMVA Summary'!M$81:M$82)*(MONTH($E218)-1)/12)*$H218</f>
        <v>0</v>
      </c>
      <c r="S218" s="230">
        <f>(SUM('1.  LRAMVA Summary'!N$54:N$80)+SUM('1.  LRAMVA Summary'!N$81:N$82)*(MONTH($E218)-1)/12)*$H218</f>
        <v>0</v>
      </c>
      <c r="T218" s="230">
        <f>(SUM('1.  LRAMVA Summary'!O$54:O$80)+SUM('1.  LRAMVA Summary'!O$81:O$82)*(MONTH($E218)-1)/12)*$H218</f>
        <v>0</v>
      </c>
      <c r="U218" s="230">
        <f>(SUM('1.  LRAMVA Summary'!P$54:P$80)+SUM('1.  LRAMVA Summary'!P$81:P$82)*(MONTH($E218)-1)/12)*$H218</f>
        <v>0</v>
      </c>
      <c r="V218" s="230">
        <f>(SUM('1.  LRAMVA Summary'!Q$54:Q$80)+SUM('1.  LRAMVA Summary'!Q$81:Q$82)*(MONTH($E218)-1)/12)*$H218</f>
        <v>0</v>
      </c>
      <c r="W218" s="231">
        <f t="shared" si="104"/>
        <v>0</v>
      </c>
    </row>
    <row r="219" spans="5:23">
      <c r="E219" s="214">
        <v>45566</v>
      </c>
      <c r="F219" s="214" t="s">
        <v>743</v>
      </c>
      <c r="G219" s="215" t="s">
        <v>69</v>
      </c>
      <c r="H219" s="240"/>
      <c r="I219" s="230">
        <f>(SUM('1.  LRAMVA Summary'!D$54:D$80)+SUM('1.  LRAMVA Summary'!D$81:D$82)*(MONTH($E219)-1)/12)*$H219</f>
        <v>0</v>
      </c>
      <c r="J219" s="230">
        <f>(SUM('1.  LRAMVA Summary'!E$54:E$80)+SUM('1.  LRAMVA Summary'!E$81:E$82)*(MONTH($E219)-1)/12)*$H219</f>
        <v>0</v>
      </c>
      <c r="K219" s="230">
        <f>(SUM('1.  LRAMVA Summary'!F$54:F$80)+SUM('1.  LRAMVA Summary'!F$81:F$82)*(MONTH($E219)-1)/12)*$H219</f>
        <v>0</v>
      </c>
      <c r="L219" s="230">
        <f>(SUM('1.  LRAMVA Summary'!G$54:G$80)+SUM('1.  LRAMVA Summary'!G$81:G$82)*(MONTH($E219)-1)/12)*$H219</f>
        <v>0</v>
      </c>
      <c r="M219" s="230">
        <f>(SUM('1.  LRAMVA Summary'!H$54:H$80)+SUM('1.  LRAMVA Summary'!H$81:H$82)*(MONTH($E219)-1)/12)*$H219</f>
        <v>0</v>
      </c>
      <c r="N219" s="230">
        <f>(SUM('1.  LRAMVA Summary'!I$54:I$80)+SUM('1.  LRAMVA Summary'!I$81:I$82)*(MONTH($E219)-1)/12)*$H219</f>
        <v>0</v>
      </c>
      <c r="O219" s="230">
        <f>(SUM('1.  LRAMVA Summary'!J$54:J$80)+SUM('1.  LRAMVA Summary'!J$81:J$82)*(MONTH($E219)-1)/12)*$H219</f>
        <v>0</v>
      </c>
      <c r="P219" s="230">
        <f>(SUM('1.  LRAMVA Summary'!K$54:K$80)+SUM('1.  LRAMVA Summary'!K$81:K$82)*(MONTH($E219)-1)/12)*$H219</f>
        <v>0</v>
      </c>
      <c r="Q219" s="230">
        <f>(SUM('1.  LRAMVA Summary'!L$54:L$80)+SUM('1.  LRAMVA Summary'!L$81:L$82)*(MONTH($E219)-1)/12)*$H219</f>
        <v>0</v>
      </c>
      <c r="R219" s="230">
        <f>(SUM('1.  LRAMVA Summary'!M$54:M$80)+SUM('1.  LRAMVA Summary'!M$81:M$82)*(MONTH($E219)-1)/12)*$H219</f>
        <v>0</v>
      </c>
      <c r="S219" s="230">
        <f>(SUM('1.  LRAMVA Summary'!N$54:N$80)+SUM('1.  LRAMVA Summary'!N$81:N$82)*(MONTH($E219)-1)/12)*$H219</f>
        <v>0</v>
      </c>
      <c r="T219" s="230">
        <f>(SUM('1.  LRAMVA Summary'!O$54:O$80)+SUM('1.  LRAMVA Summary'!O$81:O$82)*(MONTH($E219)-1)/12)*$H219</f>
        <v>0</v>
      </c>
      <c r="U219" s="230">
        <f>(SUM('1.  LRAMVA Summary'!P$54:P$80)+SUM('1.  LRAMVA Summary'!P$81:P$82)*(MONTH($E219)-1)/12)*$H219</f>
        <v>0</v>
      </c>
      <c r="V219" s="230">
        <f>(SUM('1.  LRAMVA Summary'!Q$54:Q$80)+SUM('1.  LRAMVA Summary'!Q$81:Q$82)*(MONTH($E219)-1)/12)*$H219</f>
        <v>0</v>
      </c>
      <c r="W219" s="231">
        <f t="shared" si="104"/>
        <v>0</v>
      </c>
    </row>
    <row r="220" spans="5:23">
      <c r="E220" s="214">
        <v>45597</v>
      </c>
      <c r="F220" s="214" t="s">
        <v>743</v>
      </c>
      <c r="G220" s="215" t="s">
        <v>69</v>
      </c>
      <c r="H220" s="240"/>
      <c r="I220" s="230">
        <f>(SUM('1.  LRAMVA Summary'!D$54:D$80)+SUM('1.  LRAMVA Summary'!D$81:D$82)*(MONTH($E220)-1)/12)*$H220</f>
        <v>0</v>
      </c>
      <c r="J220" s="230">
        <f>(SUM('1.  LRAMVA Summary'!E$54:E$80)+SUM('1.  LRAMVA Summary'!E$81:E$82)*(MONTH($E220)-1)/12)*$H220</f>
        <v>0</v>
      </c>
      <c r="K220" s="230">
        <f>(SUM('1.  LRAMVA Summary'!F$54:F$80)+SUM('1.  LRAMVA Summary'!F$81:F$82)*(MONTH($E220)-1)/12)*$H220</f>
        <v>0</v>
      </c>
      <c r="L220" s="230">
        <f>(SUM('1.  LRAMVA Summary'!G$54:G$80)+SUM('1.  LRAMVA Summary'!G$81:G$82)*(MONTH($E220)-1)/12)*$H220</f>
        <v>0</v>
      </c>
      <c r="M220" s="230">
        <f>(SUM('1.  LRAMVA Summary'!H$54:H$80)+SUM('1.  LRAMVA Summary'!H$81:H$82)*(MONTH($E220)-1)/12)*$H220</f>
        <v>0</v>
      </c>
      <c r="N220" s="230">
        <f>(SUM('1.  LRAMVA Summary'!I$54:I$80)+SUM('1.  LRAMVA Summary'!I$81:I$82)*(MONTH($E220)-1)/12)*$H220</f>
        <v>0</v>
      </c>
      <c r="O220" s="230">
        <f>(SUM('1.  LRAMVA Summary'!J$54:J$80)+SUM('1.  LRAMVA Summary'!J$81:J$82)*(MONTH($E220)-1)/12)*$H220</f>
        <v>0</v>
      </c>
      <c r="P220" s="230">
        <f>(SUM('1.  LRAMVA Summary'!K$54:K$80)+SUM('1.  LRAMVA Summary'!K$81:K$82)*(MONTH($E220)-1)/12)*$H220</f>
        <v>0</v>
      </c>
      <c r="Q220" s="230">
        <f>(SUM('1.  LRAMVA Summary'!L$54:L$80)+SUM('1.  LRAMVA Summary'!L$81:L$82)*(MONTH($E220)-1)/12)*$H220</f>
        <v>0</v>
      </c>
      <c r="R220" s="230">
        <f>(SUM('1.  LRAMVA Summary'!M$54:M$80)+SUM('1.  LRAMVA Summary'!M$81:M$82)*(MONTH($E220)-1)/12)*$H220</f>
        <v>0</v>
      </c>
      <c r="S220" s="230">
        <f>(SUM('1.  LRAMVA Summary'!N$54:N$80)+SUM('1.  LRAMVA Summary'!N$81:N$82)*(MONTH($E220)-1)/12)*$H220</f>
        <v>0</v>
      </c>
      <c r="T220" s="230">
        <f>(SUM('1.  LRAMVA Summary'!O$54:O$80)+SUM('1.  LRAMVA Summary'!O$81:O$82)*(MONTH($E220)-1)/12)*$H220</f>
        <v>0</v>
      </c>
      <c r="U220" s="230">
        <f>(SUM('1.  LRAMVA Summary'!P$54:P$80)+SUM('1.  LRAMVA Summary'!P$81:P$82)*(MONTH($E220)-1)/12)*$H220</f>
        <v>0</v>
      </c>
      <c r="V220" s="230">
        <f>(SUM('1.  LRAMVA Summary'!Q$54:Q$80)+SUM('1.  LRAMVA Summary'!Q$81:Q$82)*(MONTH($E220)-1)/12)*$H220</f>
        <v>0</v>
      </c>
      <c r="W220" s="231">
        <f t="shared" si="104"/>
        <v>0</v>
      </c>
    </row>
    <row r="221" spans="5:23">
      <c r="E221" s="214">
        <v>45627</v>
      </c>
      <c r="F221" s="214" t="s">
        <v>743</v>
      </c>
      <c r="G221" s="215" t="s">
        <v>69</v>
      </c>
      <c r="H221" s="240"/>
      <c r="I221" s="230">
        <f>(SUM('1.  LRAMVA Summary'!D$54:D$80)+SUM('1.  LRAMVA Summary'!D$81:D$82)*(MONTH($E221)-1)/12)*$H221</f>
        <v>0</v>
      </c>
      <c r="J221" s="230">
        <f>(SUM('1.  LRAMVA Summary'!E$54:E$80)+SUM('1.  LRAMVA Summary'!E$81:E$82)*(MONTH($E221)-1)/12)*$H221</f>
        <v>0</v>
      </c>
      <c r="K221" s="230">
        <f>(SUM('1.  LRAMVA Summary'!F$54:F$80)+SUM('1.  LRAMVA Summary'!F$81:F$82)*(MONTH($E221)-1)/12)*$H221</f>
        <v>0</v>
      </c>
      <c r="L221" s="230">
        <f>(SUM('1.  LRAMVA Summary'!G$54:G$80)+SUM('1.  LRAMVA Summary'!G$81:G$82)*(MONTH($E221)-1)/12)*$H221</f>
        <v>0</v>
      </c>
      <c r="M221" s="230">
        <f>(SUM('1.  LRAMVA Summary'!H$54:H$80)+SUM('1.  LRAMVA Summary'!H$81:H$82)*(MONTH($E221)-1)/12)*$H221</f>
        <v>0</v>
      </c>
      <c r="N221" s="230">
        <f>(SUM('1.  LRAMVA Summary'!I$54:I$80)+SUM('1.  LRAMVA Summary'!I$81:I$82)*(MONTH($E221)-1)/12)*$H221</f>
        <v>0</v>
      </c>
      <c r="O221" s="230">
        <f>(SUM('1.  LRAMVA Summary'!J$54:J$80)+SUM('1.  LRAMVA Summary'!J$81:J$82)*(MONTH($E221)-1)/12)*$H221</f>
        <v>0</v>
      </c>
      <c r="P221" s="230">
        <f>(SUM('1.  LRAMVA Summary'!K$54:K$80)+SUM('1.  LRAMVA Summary'!K$81:K$82)*(MONTH($E221)-1)/12)*$H221</f>
        <v>0</v>
      </c>
      <c r="Q221" s="230">
        <f>(SUM('1.  LRAMVA Summary'!L$54:L$80)+SUM('1.  LRAMVA Summary'!L$81:L$82)*(MONTH($E221)-1)/12)*$H221</f>
        <v>0</v>
      </c>
      <c r="R221" s="230">
        <f>(SUM('1.  LRAMVA Summary'!M$54:M$80)+SUM('1.  LRAMVA Summary'!M$81:M$82)*(MONTH($E221)-1)/12)*$H221</f>
        <v>0</v>
      </c>
      <c r="S221" s="230">
        <f>(SUM('1.  LRAMVA Summary'!N$54:N$80)+SUM('1.  LRAMVA Summary'!N$81:N$82)*(MONTH($E221)-1)/12)*$H221</f>
        <v>0</v>
      </c>
      <c r="T221" s="230">
        <f>(SUM('1.  LRAMVA Summary'!O$54:O$80)+SUM('1.  LRAMVA Summary'!O$81:O$82)*(MONTH($E221)-1)/12)*$H221</f>
        <v>0</v>
      </c>
      <c r="U221" s="230">
        <f>(SUM('1.  LRAMVA Summary'!P$54:P$80)+SUM('1.  LRAMVA Summary'!P$81:P$82)*(MONTH($E221)-1)/12)*$H221</f>
        <v>0</v>
      </c>
      <c r="V221" s="230">
        <f>(SUM('1.  LRAMVA Summary'!Q$54:Q$80)+SUM('1.  LRAMVA Summary'!Q$81:Q$82)*(MONTH($E221)-1)/12)*$H221</f>
        <v>0</v>
      </c>
      <c r="W221" s="231">
        <f>SUM(I221:V221)</f>
        <v>0</v>
      </c>
    </row>
    <row r="222" spans="5:23" ht="15.75" thickBot="1">
      <c r="E222" s="216" t="s">
        <v>741</v>
      </c>
      <c r="F222" s="216"/>
      <c r="G222" s="217"/>
      <c r="H222" s="218"/>
      <c r="I222" s="219">
        <f>SUM(I209:I221)</f>
        <v>3474.4715499175868</v>
      </c>
      <c r="J222" s="219">
        <f>SUM(J209:J221)</f>
        <v>16673.281599074031</v>
      </c>
      <c r="K222" s="219">
        <f t="shared" ref="K222:V222" si="105">SUM(K209:K221)</f>
        <v>26005.812711165214</v>
      </c>
      <c r="L222" s="219">
        <f t="shared" si="105"/>
        <v>10474.309767323546</v>
      </c>
      <c r="M222" s="219">
        <f t="shared" si="105"/>
        <v>0</v>
      </c>
      <c r="N222" s="219">
        <f t="shared" si="105"/>
        <v>0</v>
      </c>
      <c r="O222" s="219">
        <f t="shared" si="105"/>
        <v>0</v>
      </c>
      <c r="P222" s="219">
        <f t="shared" si="105"/>
        <v>0</v>
      </c>
      <c r="Q222" s="219">
        <f t="shared" si="105"/>
        <v>0</v>
      </c>
      <c r="R222" s="219">
        <f t="shared" si="105"/>
        <v>0</v>
      </c>
      <c r="S222" s="219">
        <f t="shared" si="105"/>
        <v>0</v>
      </c>
      <c r="T222" s="219">
        <f t="shared" si="105"/>
        <v>0</v>
      </c>
      <c r="U222" s="219">
        <f t="shared" si="105"/>
        <v>0</v>
      </c>
      <c r="V222" s="219">
        <f t="shared" si="105"/>
        <v>0</v>
      </c>
      <c r="W222" s="219">
        <f>SUM(W209:W221)</f>
        <v>56627.875627480353</v>
      </c>
    </row>
    <row r="223" spans="5:23" ht="15.75" thickTop="1">
      <c r="E223" s="220" t="s">
        <v>67</v>
      </c>
      <c r="F223" s="220"/>
      <c r="G223" s="221"/>
      <c r="H223" s="222"/>
      <c r="I223" s="223"/>
      <c r="J223" s="223"/>
      <c r="K223" s="223"/>
      <c r="L223" s="223"/>
      <c r="M223" s="223"/>
      <c r="N223" s="223"/>
      <c r="O223" s="223"/>
      <c r="P223" s="223"/>
      <c r="Q223" s="223"/>
      <c r="R223" s="223"/>
      <c r="S223" s="223"/>
      <c r="T223" s="223"/>
      <c r="U223" s="223"/>
      <c r="V223" s="223"/>
      <c r="W223" s="224"/>
    </row>
    <row r="224" spans="5:23">
      <c r="E224" s="225" t="s">
        <v>740</v>
      </c>
      <c r="F224" s="225"/>
      <c r="G224" s="226"/>
      <c r="H224" s="227"/>
      <c r="I224" s="228">
        <f>I222+I223</f>
        <v>3474.4715499175868</v>
      </c>
      <c r="J224" s="228">
        <f t="shared" ref="J224:U224" si="106">J222+J223</f>
        <v>16673.281599074031</v>
      </c>
      <c r="K224" s="228">
        <f t="shared" si="106"/>
        <v>26005.812711165214</v>
      </c>
      <c r="L224" s="228">
        <f t="shared" si="106"/>
        <v>10474.309767323546</v>
      </c>
      <c r="M224" s="228">
        <f t="shared" si="106"/>
        <v>0</v>
      </c>
      <c r="N224" s="228">
        <f t="shared" si="106"/>
        <v>0</v>
      </c>
      <c r="O224" s="228">
        <f t="shared" si="106"/>
        <v>0</v>
      </c>
      <c r="P224" s="228">
        <f t="shared" si="106"/>
        <v>0</v>
      </c>
      <c r="Q224" s="228">
        <f t="shared" si="106"/>
        <v>0</v>
      </c>
      <c r="R224" s="228">
        <f t="shared" si="106"/>
        <v>0</v>
      </c>
      <c r="S224" s="228">
        <f t="shared" si="106"/>
        <v>0</v>
      </c>
      <c r="T224" s="228">
        <f t="shared" si="106"/>
        <v>0</v>
      </c>
      <c r="U224" s="228">
        <f t="shared" si="106"/>
        <v>0</v>
      </c>
      <c r="V224" s="228">
        <f>V222+V223</f>
        <v>0</v>
      </c>
      <c r="W224" s="228">
        <f>W222+W223</f>
        <v>56627.875627480353</v>
      </c>
    </row>
    <row r="225" spans="5:23">
      <c r="E225" s="214">
        <v>45658</v>
      </c>
      <c r="F225" s="214" t="s">
        <v>744</v>
      </c>
      <c r="G225" s="215" t="s">
        <v>65</v>
      </c>
      <c r="H225" s="240"/>
      <c r="I225" s="230">
        <f>(SUM('1.  LRAMVA Summary'!D$54:D$80)+SUM('1.  LRAMVA Summary'!D$81:D$82)*(MONTH($E225)-1)/12)*$H225</f>
        <v>0</v>
      </c>
      <c r="J225" s="230">
        <f>(SUM('1.  LRAMVA Summary'!E$54:E$80)+SUM('1.  LRAMVA Summary'!E$81:E$82)*(MONTH($E225)-1)/12)*$H225</f>
        <v>0</v>
      </c>
      <c r="K225" s="230">
        <f>(SUM('1.  LRAMVA Summary'!F$54:F$80)+SUM('1.  LRAMVA Summary'!F$81:F$82)*(MONTH($E225)-1)/12)*$H225</f>
        <v>0</v>
      </c>
      <c r="L225" s="230">
        <f>(SUM('1.  LRAMVA Summary'!G$54:G$80)+SUM('1.  LRAMVA Summary'!G$81:G$82)*(MONTH($E225)-1)/12)*$H225</f>
        <v>0</v>
      </c>
      <c r="M225" s="230">
        <f>(SUM('1.  LRAMVA Summary'!H$54:H$80)+SUM('1.  LRAMVA Summary'!H$81:H$82)*(MONTH($E225)-1)/12)*$H225</f>
        <v>0</v>
      </c>
      <c r="N225" s="230">
        <f>(SUM('1.  LRAMVA Summary'!I$54:I$80)+SUM('1.  LRAMVA Summary'!I$81:I$82)*(MONTH($E225)-1)/12)*$H225</f>
        <v>0</v>
      </c>
      <c r="O225" s="230">
        <f>(SUM('1.  LRAMVA Summary'!J$54:J$80)+SUM('1.  LRAMVA Summary'!J$81:J$82)*(MONTH($E225)-1)/12)*$H225</f>
        <v>0</v>
      </c>
      <c r="P225" s="230">
        <f>(SUM('1.  LRAMVA Summary'!K$54:K$80)+SUM('1.  LRAMVA Summary'!K$81:K$82)*(MONTH($E225)-1)/12)*$H225</f>
        <v>0</v>
      </c>
      <c r="Q225" s="230">
        <f>(SUM('1.  LRAMVA Summary'!L$54:L$80)+SUM('1.  LRAMVA Summary'!L$81:L$82)*(MONTH($E225)-1)/12)*$H225</f>
        <v>0</v>
      </c>
      <c r="R225" s="230">
        <f>(SUM('1.  LRAMVA Summary'!M$54:M$80)+SUM('1.  LRAMVA Summary'!M$81:M$82)*(MONTH($E225)-1)/12)*$H225</f>
        <v>0</v>
      </c>
      <c r="S225" s="230">
        <f>(SUM('1.  LRAMVA Summary'!N$54:N$80)+SUM('1.  LRAMVA Summary'!N$81:N$82)*(MONTH($E225)-1)/12)*$H225</f>
        <v>0</v>
      </c>
      <c r="T225" s="230">
        <f>(SUM('1.  LRAMVA Summary'!O$54:O$80)+SUM('1.  LRAMVA Summary'!O$81:O$82)*(MONTH($E225)-1)/12)*$H225</f>
        <v>0</v>
      </c>
      <c r="U225" s="230">
        <f>(SUM('1.  LRAMVA Summary'!P$54:P$80)+SUM('1.  LRAMVA Summary'!P$81:P$82)*(MONTH($E225)-1)/12)*$H225</f>
        <v>0</v>
      </c>
      <c r="V225" s="230">
        <f>(SUM('1.  LRAMVA Summary'!Q$54:Q$80)+SUM('1.  LRAMVA Summary'!Q$81:Q$82)*(MONTH($E225)-1)/12)*$H225</f>
        <v>0</v>
      </c>
      <c r="W225" s="231">
        <f>SUM(I225:V225)</f>
        <v>0</v>
      </c>
    </row>
    <row r="226" spans="5:23">
      <c r="E226" s="214">
        <v>45689</v>
      </c>
      <c r="F226" s="214" t="s">
        <v>744</v>
      </c>
      <c r="G226" s="215" t="s">
        <v>65</v>
      </c>
      <c r="H226" s="240"/>
      <c r="I226" s="230">
        <f>(SUM('1.  LRAMVA Summary'!D$54:D$80)+SUM('1.  LRAMVA Summary'!D$81:D$82)*(MONTH($E226)-1)/12)*$H226</f>
        <v>0</v>
      </c>
      <c r="J226" s="230">
        <f>(SUM('1.  LRAMVA Summary'!E$54:E$80)+SUM('1.  LRAMVA Summary'!E$81:E$82)*(MONTH($E226)-1)/12)*$H226</f>
        <v>0</v>
      </c>
      <c r="K226" s="230">
        <f>(SUM('1.  LRAMVA Summary'!F$54:F$80)+SUM('1.  LRAMVA Summary'!F$81:F$82)*(MONTH($E226)-1)/12)*$H226</f>
        <v>0</v>
      </c>
      <c r="L226" s="230">
        <f>(SUM('1.  LRAMVA Summary'!G$54:G$80)+SUM('1.  LRAMVA Summary'!G$81:G$82)*(MONTH($E226)-1)/12)*$H226</f>
        <v>0</v>
      </c>
      <c r="M226" s="230">
        <f>(SUM('1.  LRAMVA Summary'!H$54:H$80)+SUM('1.  LRAMVA Summary'!H$81:H$82)*(MONTH($E226)-1)/12)*$H226</f>
        <v>0</v>
      </c>
      <c r="N226" s="230">
        <f>(SUM('1.  LRAMVA Summary'!I$54:I$80)+SUM('1.  LRAMVA Summary'!I$81:I$82)*(MONTH($E226)-1)/12)*$H226</f>
        <v>0</v>
      </c>
      <c r="O226" s="230">
        <f>(SUM('1.  LRAMVA Summary'!J$54:J$80)+SUM('1.  LRAMVA Summary'!J$81:J$82)*(MONTH($E226)-1)/12)*$H226</f>
        <v>0</v>
      </c>
      <c r="P226" s="230">
        <f>(SUM('1.  LRAMVA Summary'!K$54:K$80)+SUM('1.  LRAMVA Summary'!K$81:K$82)*(MONTH($E226)-1)/12)*$H226</f>
        <v>0</v>
      </c>
      <c r="Q226" s="230">
        <f>(SUM('1.  LRAMVA Summary'!L$54:L$80)+SUM('1.  LRAMVA Summary'!L$81:L$82)*(MONTH($E226)-1)/12)*$H226</f>
        <v>0</v>
      </c>
      <c r="R226" s="230">
        <f>(SUM('1.  LRAMVA Summary'!M$54:M$80)+SUM('1.  LRAMVA Summary'!M$81:M$82)*(MONTH($E226)-1)/12)*$H226</f>
        <v>0</v>
      </c>
      <c r="S226" s="230">
        <f>(SUM('1.  LRAMVA Summary'!N$54:N$80)+SUM('1.  LRAMVA Summary'!N$81:N$82)*(MONTH($E226)-1)/12)*$H226</f>
        <v>0</v>
      </c>
      <c r="T226" s="230">
        <f>(SUM('1.  LRAMVA Summary'!O$54:O$80)+SUM('1.  LRAMVA Summary'!O$81:O$82)*(MONTH($E226)-1)/12)*$H226</f>
        <v>0</v>
      </c>
      <c r="U226" s="230">
        <f>(SUM('1.  LRAMVA Summary'!P$54:P$80)+SUM('1.  LRAMVA Summary'!P$81:P$82)*(MONTH($E226)-1)/12)*$H226</f>
        <v>0</v>
      </c>
      <c r="V226" s="230">
        <f>(SUM('1.  LRAMVA Summary'!Q$54:Q$80)+SUM('1.  LRAMVA Summary'!Q$81:Q$82)*(MONTH($E226)-1)/12)*$H226</f>
        <v>0</v>
      </c>
      <c r="W226" s="231">
        <f t="shared" ref="W226:W235" si="107">SUM(I226:V226)</f>
        <v>0</v>
      </c>
    </row>
    <row r="227" spans="5:23">
      <c r="E227" s="214">
        <v>45717</v>
      </c>
      <c r="F227" s="214" t="s">
        <v>744</v>
      </c>
      <c r="G227" s="215" t="s">
        <v>65</v>
      </c>
      <c r="H227" s="240"/>
      <c r="I227" s="230">
        <f>(SUM('1.  LRAMVA Summary'!D$54:D$80)+SUM('1.  LRAMVA Summary'!D$81:D$82)*(MONTH($E227)-1)/12)*$H227</f>
        <v>0</v>
      </c>
      <c r="J227" s="230">
        <f>(SUM('1.  LRAMVA Summary'!E$54:E$80)+SUM('1.  LRAMVA Summary'!E$81:E$82)*(MONTH($E227)-1)/12)*$H227</f>
        <v>0</v>
      </c>
      <c r="K227" s="230">
        <f>(SUM('1.  LRAMVA Summary'!F$54:F$80)+SUM('1.  LRAMVA Summary'!F$81:F$82)*(MONTH($E227)-1)/12)*$H227</f>
        <v>0</v>
      </c>
      <c r="L227" s="230">
        <f>(SUM('1.  LRAMVA Summary'!G$54:G$80)+SUM('1.  LRAMVA Summary'!G$81:G$82)*(MONTH($E227)-1)/12)*$H227</f>
        <v>0</v>
      </c>
      <c r="M227" s="230">
        <f>(SUM('1.  LRAMVA Summary'!H$54:H$80)+SUM('1.  LRAMVA Summary'!H$81:H$82)*(MONTH($E227)-1)/12)*$H227</f>
        <v>0</v>
      </c>
      <c r="N227" s="230">
        <f>(SUM('1.  LRAMVA Summary'!I$54:I$80)+SUM('1.  LRAMVA Summary'!I$81:I$82)*(MONTH($E227)-1)/12)*$H227</f>
        <v>0</v>
      </c>
      <c r="O227" s="230">
        <f>(SUM('1.  LRAMVA Summary'!J$54:J$80)+SUM('1.  LRAMVA Summary'!J$81:J$82)*(MONTH($E227)-1)/12)*$H227</f>
        <v>0</v>
      </c>
      <c r="P227" s="230">
        <f>(SUM('1.  LRAMVA Summary'!K$54:K$80)+SUM('1.  LRAMVA Summary'!K$81:K$82)*(MONTH($E227)-1)/12)*$H227</f>
        <v>0</v>
      </c>
      <c r="Q227" s="230">
        <f>(SUM('1.  LRAMVA Summary'!L$54:L$80)+SUM('1.  LRAMVA Summary'!L$81:L$82)*(MONTH($E227)-1)/12)*$H227</f>
        <v>0</v>
      </c>
      <c r="R227" s="230">
        <f>(SUM('1.  LRAMVA Summary'!M$54:M$80)+SUM('1.  LRAMVA Summary'!M$81:M$82)*(MONTH($E227)-1)/12)*$H227</f>
        <v>0</v>
      </c>
      <c r="S227" s="230">
        <f>(SUM('1.  LRAMVA Summary'!N$54:N$80)+SUM('1.  LRAMVA Summary'!N$81:N$82)*(MONTH($E227)-1)/12)*$H227</f>
        <v>0</v>
      </c>
      <c r="T227" s="230">
        <f>(SUM('1.  LRAMVA Summary'!O$54:O$80)+SUM('1.  LRAMVA Summary'!O$81:O$82)*(MONTH($E227)-1)/12)*$H227</f>
        <v>0</v>
      </c>
      <c r="U227" s="230">
        <f>(SUM('1.  LRAMVA Summary'!P$54:P$80)+SUM('1.  LRAMVA Summary'!P$81:P$82)*(MONTH($E227)-1)/12)*$H227</f>
        <v>0</v>
      </c>
      <c r="V227" s="230">
        <f>(SUM('1.  LRAMVA Summary'!Q$54:Q$80)+SUM('1.  LRAMVA Summary'!Q$81:Q$82)*(MONTH($E227)-1)/12)*$H227</f>
        <v>0</v>
      </c>
      <c r="W227" s="231">
        <f t="shared" si="107"/>
        <v>0</v>
      </c>
    </row>
    <row r="228" spans="5:23">
      <c r="E228" s="214">
        <v>45748</v>
      </c>
      <c r="F228" s="214" t="s">
        <v>744</v>
      </c>
      <c r="G228" s="215" t="s">
        <v>66</v>
      </c>
      <c r="H228" s="240"/>
      <c r="I228" s="230">
        <f>(SUM('1.  LRAMVA Summary'!D$54:D$80)+SUM('1.  LRAMVA Summary'!D$81:D$82)*(MONTH($E228)-1)/12)*$H228</f>
        <v>0</v>
      </c>
      <c r="J228" s="230">
        <f>(SUM('1.  LRAMVA Summary'!E$54:E$80)+SUM('1.  LRAMVA Summary'!E$81:E$82)*(MONTH($E228)-1)/12)*$H228</f>
        <v>0</v>
      </c>
      <c r="K228" s="230">
        <f>(SUM('1.  LRAMVA Summary'!F$54:F$80)+SUM('1.  LRAMVA Summary'!F$81:F$82)*(MONTH($E228)-1)/12)*$H228</f>
        <v>0</v>
      </c>
      <c r="L228" s="230">
        <f>(SUM('1.  LRAMVA Summary'!G$54:G$80)+SUM('1.  LRAMVA Summary'!G$81:G$82)*(MONTH($E228)-1)/12)*$H228</f>
        <v>0</v>
      </c>
      <c r="M228" s="230">
        <f>(SUM('1.  LRAMVA Summary'!H$54:H$80)+SUM('1.  LRAMVA Summary'!H$81:H$82)*(MONTH($E228)-1)/12)*$H228</f>
        <v>0</v>
      </c>
      <c r="N228" s="230">
        <f>(SUM('1.  LRAMVA Summary'!I$54:I$80)+SUM('1.  LRAMVA Summary'!I$81:I$82)*(MONTH($E228)-1)/12)*$H228</f>
        <v>0</v>
      </c>
      <c r="O228" s="230">
        <f>(SUM('1.  LRAMVA Summary'!J$54:J$80)+SUM('1.  LRAMVA Summary'!J$81:J$82)*(MONTH($E228)-1)/12)*$H228</f>
        <v>0</v>
      </c>
      <c r="P228" s="230">
        <f>(SUM('1.  LRAMVA Summary'!K$54:K$80)+SUM('1.  LRAMVA Summary'!K$81:K$82)*(MONTH($E228)-1)/12)*$H228</f>
        <v>0</v>
      </c>
      <c r="Q228" s="230">
        <f>(SUM('1.  LRAMVA Summary'!L$54:L$80)+SUM('1.  LRAMVA Summary'!L$81:L$82)*(MONTH($E228)-1)/12)*$H228</f>
        <v>0</v>
      </c>
      <c r="R228" s="230">
        <f>(SUM('1.  LRAMVA Summary'!M$54:M$80)+SUM('1.  LRAMVA Summary'!M$81:M$82)*(MONTH($E228)-1)/12)*$H228</f>
        <v>0</v>
      </c>
      <c r="S228" s="230">
        <f>(SUM('1.  LRAMVA Summary'!N$54:N$80)+SUM('1.  LRAMVA Summary'!N$81:N$82)*(MONTH($E228)-1)/12)*$H228</f>
        <v>0</v>
      </c>
      <c r="T228" s="230">
        <f>(SUM('1.  LRAMVA Summary'!O$54:O$80)+SUM('1.  LRAMVA Summary'!O$81:O$82)*(MONTH($E228)-1)/12)*$H228</f>
        <v>0</v>
      </c>
      <c r="U228" s="230">
        <f>(SUM('1.  LRAMVA Summary'!P$54:P$80)+SUM('1.  LRAMVA Summary'!P$81:P$82)*(MONTH($E228)-1)/12)*$H228</f>
        <v>0</v>
      </c>
      <c r="V228" s="230">
        <f>(SUM('1.  LRAMVA Summary'!Q$54:Q$80)+SUM('1.  LRAMVA Summary'!Q$81:Q$82)*(MONTH($E228)-1)/12)*$H228</f>
        <v>0</v>
      </c>
      <c r="W228" s="231">
        <f t="shared" si="107"/>
        <v>0</v>
      </c>
    </row>
    <row r="229" spans="5:23">
      <c r="E229" s="214">
        <v>45778</v>
      </c>
      <c r="F229" s="214" t="s">
        <v>744</v>
      </c>
      <c r="G229" s="215" t="s">
        <v>66</v>
      </c>
      <c r="H229" s="240"/>
      <c r="I229" s="230">
        <f>(SUM('1.  LRAMVA Summary'!D$54:D$80)+SUM('1.  LRAMVA Summary'!D$81:D$82)*(MONTH($E229)-1)/12)*$H229</f>
        <v>0</v>
      </c>
      <c r="J229" s="230">
        <f>(SUM('1.  LRAMVA Summary'!E$54:E$80)+SUM('1.  LRAMVA Summary'!E$81:E$82)*(MONTH($E229)-1)/12)*$H229</f>
        <v>0</v>
      </c>
      <c r="K229" s="230">
        <f>(SUM('1.  LRAMVA Summary'!F$54:F$80)+SUM('1.  LRAMVA Summary'!F$81:F$82)*(MONTH($E229)-1)/12)*$H229</f>
        <v>0</v>
      </c>
      <c r="L229" s="230">
        <f>(SUM('1.  LRAMVA Summary'!G$54:G$80)+SUM('1.  LRAMVA Summary'!G$81:G$82)*(MONTH($E229)-1)/12)*$H229</f>
        <v>0</v>
      </c>
      <c r="M229" s="230">
        <f>(SUM('1.  LRAMVA Summary'!H$54:H$80)+SUM('1.  LRAMVA Summary'!H$81:H$82)*(MONTH($E229)-1)/12)*$H229</f>
        <v>0</v>
      </c>
      <c r="N229" s="230">
        <f>(SUM('1.  LRAMVA Summary'!I$54:I$80)+SUM('1.  LRAMVA Summary'!I$81:I$82)*(MONTH($E229)-1)/12)*$H229</f>
        <v>0</v>
      </c>
      <c r="O229" s="230">
        <f>(SUM('1.  LRAMVA Summary'!J$54:J$80)+SUM('1.  LRAMVA Summary'!J$81:J$82)*(MONTH($E229)-1)/12)*$H229</f>
        <v>0</v>
      </c>
      <c r="P229" s="230">
        <f>(SUM('1.  LRAMVA Summary'!K$54:K$80)+SUM('1.  LRAMVA Summary'!K$81:K$82)*(MONTH($E229)-1)/12)*$H229</f>
        <v>0</v>
      </c>
      <c r="Q229" s="230">
        <f>(SUM('1.  LRAMVA Summary'!L$54:L$80)+SUM('1.  LRAMVA Summary'!L$81:L$82)*(MONTH($E229)-1)/12)*$H229</f>
        <v>0</v>
      </c>
      <c r="R229" s="230">
        <f>(SUM('1.  LRAMVA Summary'!M$54:M$80)+SUM('1.  LRAMVA Summary'!M$81:M$82)*(MONTH($E229)-1)/12)*$H229</f>
        <v>0</v>
      </c>
      <c r="S229" s="230">
        <f>(SUM('1.  LRAMVA Summary'!N$54:N$80)+SUM('1.  LRAMVA Summary'!N$81:N$82)*(MONTH($E229)-1)/12)*$H229</f>
        <v>0</v>
      </c>
      <c r="T229" s="230">
        <f>(SUM('1.  LRAMVA Summary'!O$54:O$80)+SUM('1.  LRAMVA Summary'!O$81:O$82)*(MONTH($E229)-1)/12)*$H229</f>
        <v>0</v>
      </c>
      <c r="U229" s="230">
        <f>(SUM('1.  LRAMVA Summary'!P$54:P$80)+SUM('1.  LRAMVA Summary'!P$81:P$82)*(MONTH($E229)-1)/12)*$H229</f>
        <v>0</v>
      </c>
      <c r="V229" s="230">
        <f>(SUM('1.  LRAMVA Summary'!Q$54:Q$80)+SUM('1.  LRAMVA Summary'!Q$81:Q$82)*(MONTH($E229)-1)/12)*$H229</f>
        <v>0</v>
      </c>
      <c r="W229" s="231">
        <f t="shared" si="107"/>
        <v>0</v>
      </c>
    </row>
    <row r="230" spans="5:23">
      <c r="E230" s="214">
        <v>45809</v>
      </c>
      <c r="F230" s="214" t="s">
        <v>744</v>
      </c>
      <c r="G230" s="215" t="s">
        <v>66</v>
      </c>
      <c r="H230" s="240"/>
      <c r="I230" s="230">
        <f>(SUM('1.  LRAMVA Summary'!D$54:D$80)+SUM('1.  LRAMVA Summary'!D$81:D$82)*(MONTH($E230)-1)/12)*$H230</f>
        <v>0</v>
      </c>
      <c r="J230" s="230">
        <f>(SUM('1.  LRAMVA Summary'!E$54:E$80)+SUM('1.  LRAMVA Summary'!E$81:E$82)*(MONTH($E230)-1)/12)*$H230</f>
        <v>0</v>
      </c>
      <c r="K230" s="230">
        <f>(SUM('1.  LRAMVA Summary'!F$54:F$80)+SUM('1.  LRAMVA Summary'!F$81:F$82)*(MONTH($E230)-1)/12)*$H230</f>
        <v>0</v>
      </c>
      <c r="L230" s="230">
        <f>(SUM('1.  LRAMVA Summary'!G$54:G$80)+SUM('1.  LRAMVA Summary'!G$81:G$82)*(MONTH($E230)-1)/12)*$H230</f>
        <v>0</v>
      </c>
      <c r="M230" s="230">
        <f>(SUM('1.  LRAMVA Summary'!H$54:H$80)+SUM('1.  LRAMVA Summary'!H$81:H$82)*(MONTH($E230)-1)/12)*$H230</f>
        <v>0</v>
      </c>
      <c r="N230" s="230">
        <f>(SUM('1.  LRAMVA Summary'!I$54:I$80)+SUM('1.  LRAMVA Summary'!I$81:I$82)*(MONTH($E230)-1)/12)*$H230</f>
        <v>0</v>
      </c>
      <c r="O230" s="230">
        <f>(SUM('1.  LRAMVA Summary'!J$54:J$80)+SUM('1.  LRAMVA Summary'!J$81:J$82)*(MONTH($E230)-1)/12)*$H230</f>
        <v>0</v>
      </c>
      <c r="P230" s="230">
        <f>(SUM('1.  LRAMVA Summary'!K$54:K$80)+SUM('1.  LRAMVA Summary'!K$81:K$82)*(MONTH($E230)-1)/12)*$H230</f>
        <v>0</v>
      </c>
      <c r="Q230" s="230">
        <f>(SUM('1.  LRAMVA Summary'!L$54:L$80)+SUM('1.  LRAMVA Summary'!L$81:L$82)*(MONTH($E230)-1)/12)*$H230</f>
        <v>0</v>
      </c>
      <c r="R230" s="230">
        <f>(SUM('1.  LRAMVA Summary'!M$54:M$80)+SUM('1.  LRAMVA Summary'!M$81:M$82)*(MONTH($E230)-1)/12)*$H230</f>
        <v>0</v>
      </c>
      <c r="S230" s="230">
        <f>(SUM('1.  LRAMVA Summary'!N$54:N$80)+SUM('1.  LRAMVA Summary'!N$81:N$82)*(MONTH($E230)-1)/12)*$H230</f>
        <v>0</v>
      </c>
      <c r="T230" s="230">
        <f>(SUM('1.  LRAMVA Summary'!O$54:O$80)+SUM('1.  LRAMVA Summary'!O$81:O$82)*(MONTH($E230)-1)/12)*$H230</f>
        <v>0</v>
      </c>
      <c r="U230" s="230">
        <f>(SUM('1.  LRAMVA Summary'!P$54:P$80)+SUM('1.  LRAMVA Summary'!P$81:P$82)*(MONTH($E230)-1)/12)*$H230</f>
        <v>0</v>
      </c>
      <c r="V230" s="230">
        <f>(SUM('1.  LRAMVA Summary'!Q$54:Q$80)+SUM('1.  LRAMVA Summary'!Q$81:Q$82)*(MONTH($E230)-1)/12)*$H230</f>
        <v>0</v>
      </c>
      <c r="W230" s="231">
        <f t="shared" si="107"/>
        <v>0</v>
      </c>
    </row>
    <row r="231" spans="5:23">
      <c r="E231" s="214">
        <v>45839</v>
      </c>
      <c r="F231" s="214" t="s">
        <v>744</v>
      </c>
      <c r="G231" s="215" t="s">
        <v>68</v>
      </c>
      <c r="H231" s="240"/>
      <c r="I231" s="230">
        <f>(SUM('1.  LRAMVA Summary'!D$54:D$80)+SUM('1.  LRAMVA Summary'!D$81:D$82)*(MONTH($E231)-1)/12)*$H231</f>
        <v>0</v>
      </c>
      <c r="J231" s="230">
        <f>(SUM('1.  LRAMVA Summary'!E$54:E$80)+SUM('1.  LRAMVA Summary'!E$81:E$82)*(MONTH($E231)-1)/12)*$H231</f>
        <v>0</v>
      </c>
      <c r="K231" s="230">
        <f>(SUM('1.  LRAMVA Summary'!F$54:F$80)+SUM('1.  LRAMVA Summary'!F$81:F$82)*(MONTH($E231)-1)/12)*$H231</f>
        <v>0</v>
      </c>
      <c r="L231" s="230">
        <f>(SUM('1.  LRAMVA Summary'!G$54:G$80)+SUM('1.  LRAMVA Summary'!G$81:G$82)*(MONTH($E231)-1)/12)*$H231</f>
        <v>0</v>
      </c>
      <c r="M231" s="230">
        <f>(SUM('1.  LRAMVA Summary'!H$54:H$80)+SUM('1.  LRAMVA Summary'!H$81:H$82)*(MONTH($E231)-1)/12)*$H231</f>
        <v>0</v>
      </c>
      <c r="N231" s="230">
        <f>(SUM('1.  LRAMVA Summary'!I$54:I$80)+SUM('1.  LRAMVA Summary'!I$81:I$82)*(MONTH($E231)-1)/12)*$H231</f>
        <v>0</v>
      </c>
      <c r="O231" s="230">
        <f>(SUM('1.  LRAMVA Summary'!J$54:J$80)+SUM('1.  LRAMVA Summary'!J$81:J$82)*(MONTH($E231)-1)/12)*$H231</f>
        <v>0</v>
      </c>
      <c r="P231" s="230">
        <f>(SUM('1.  LRAMVA Summary'!K$54:K$80)+SUM('1.  LRAMVA Summary'!K$81:K$82)*(MONTH($E231)-1)/12)*$H231</f>
        <v>0</v>
      </c>
      <c r="Q231" s="230">
        <f>(SUM('1.  LRAMVA Summary'!L$54:L$80)+SUM('1.  LRAMVA Summary'!L$81:L$82)*(MONTH($E231)-1)/12)*$H231</f>
        <v>0</v>
      </c>
      <c r="R231" s="230">
        <f>(SUM('1.  LRAMVA Summary'!M$54:M$80)+SUM('1.  LRAMVA Summary'!M$81:M$82)*(MONTH($E231)-1)/12)*$H231</f>
        <v>0</v>
      </c>
      <c r="S231" s="230">
        <f>(SUM('1.  LRAMVA Summary'!N$54:N$80)+SUM('1.  LRAMVA Summary'!N$81:N$82)*(MONTH($E231)-1)/12)*$H231</f>
        <v>0</v>
      </c>
      <c r="T231" s="230">
        <f>(SUM('1.  LRAMVA Summary'!O$54:O$80)+SUM('1.  LRAMVA Summary'!O$81:O$82)*(MONTH($E231)-1)/12)*$H231</f>
        <v>0</v>
      </c>
      <c r="U231" s="230">
        <f>(SUM('1.  LRAMVA Summary'!P$54:P$80)+SUM('1.  LRAMVA Summary'!P$81:P$82)*(MONTH($E231)-1)/12)*$H231</f>
        <v>0</v>
      </c>
      <c r="V231" s="230">
        <f>(SUM('1.  LRAMVA Summary'!Q$54:Q$80)+SUM('1.  LRAMVA Summary'!Q$81:Q$82)*(MONTH($E231)-1)/12)*$H231</f>
        <v>0</v>
      </c>
      <c r="W231" s="231">
        <f t="shared" si="107"/>
        <v>0</v>
      </c>
    </row>
    <row r="232" spans="5:23">
      <c r="E232" s="214">
        <v>45870</v>
      </c>
      <c r="F232" s="214" t="s">
        <v>744</v>
      </c>
      <c r="G232" s="215" t="s">
        <v>68</v>
      </c>
      <c r="H232" s="240"/>
      <c r="I232" s="230">
        <f>(SUM('1.  LRAMVA Summary'!D$54:D$80)+SUM('1.  LRAMVA Summary'!D$81:D$82)*(MONTH($E232)-1)/12)*$H232</f>
        <v>0</v>
      </c>
      <c r="J232" s="230">
        <f>(SUM('1.  LRAMVA Summary'!E$54:E$80)+SUM('1.  LRAMVA Summary'!E$81:E$82)*(MONTH($E232)-1)/12)*$H232</f>
        <v>0</v>
      </c>
      <c r="K232" s="230">
        <f>(SUM('1.  LRAMVA Summary'!F$54:F$80)+SUM('1.  LRAMVA Summary'!F$81:F$82)*(MONTH($E232)-1)/12)*$H232</f>
        <v>0</v>
      </c>
      <c r="L232" s="230">
        <f>(SUM('1.  LRAMVA Summary'!G$54:G$80)+SUM('1.  LRAMVA Summary'!G$81:G$82)*(MONTH($E232)-1)/12)*$H232</f>
        <v>0</v>
      </c>
      <c r="M232" s="230">
        <f>(SUM('1.  LRAMVA Summary'!H$54:H$80)+SUM('1.  LRAMVA Summary'!H$81:H$82)*(MONTH($E232)-1)/12)*$H232</f>
        <v>0</v>
      </c>
      <c r="N232" s="230">
        <f>(SUM('1.  LRAMVA Summary'!I$54:I$80)+SUM('1.  LRAMVA Summary'!I$81:I$82)*(MONTH($E232)-1)/12)*$H232</f>
        <v>0</v>
      </c>
      <c r="O232" s="230">
        <f>(SUM('1.  LRAMVA Summary'!J$54:J$80)+SUM('1.  LRAMVA Summary'!J$81:J$82)*(MONTH($E232)-1)/12)*$H232</f>
        <v>0</v>
      </c>
      <c r="P232" s="230">
        <f>(SUM('1.  LRAMVA Summary'!K$54:K$80)+SUM('1.  LRAMVA Summary'!K$81:K$82)*(MONTH($E232)-1)/12)*$H232</f>
        <v>0</v>
      </c>
      <c r="Q232" s="230">
        <f>(SUM('1.  LRAMVA Summary'!L$54:L$80)+SUM('1.  LRAMVA Summary'!L$81:L$82)*(MONTH($E232)-1)/12)*$H232</f>
        <v>0</v>
      </c>
      <c r="R232" s="230">
        <f>(SUM('1.  LRAMVA Summary'!M$54:M$80)+SUM('1.  LRAMVA Summary'!M$81:M$82)*(MONTH($E232)-1)/12)*$H232</f>
        <v>0</v>
      </c>
      <c r="S232" s="230">
        <f>(SUM('1.  LRAMVA Summary'!N$54:N$80)+SUM('1.  LRAMVA Summary'!N$81:N$82)*(MONTH($E232)-1)/12)*$H232</f>
        <v>0</v>
      </c>
      <c r="T232" s="230">
        <f>(SUM('1.  LRAMVA Summary'!O$54:O$80)+SUM('1.  LRAMVA Summary'!O$81:O$82)*(MONTH($E232)-1)/12)*$H232</f>
        <v>0</v>
      </c>
      <c r="U232" s="230">
        <f>(SUM('1.  LRAMVA Summary'!P$54:P$80)+SUM('1.  LRAMVA Summary'!P$81:P$82)*(MONTH($E232)-1)/12)*$H232</f>
        <v>0</v>
      </c>
      <c r="V232" s="230">
        <f>(SUM('1.  LRAMVA Summary'!Q$54:Q$80)+SUM('1.  LRAMVA Summary'!Q$81:Q$82)*(MONTH($E232)-1)/12)*$H232</f>
        <v>0</v>
      </c>
      <c r="W232" s="231">
        <f t="shared" si="107"/>
        <v>0</v>
      </c>
    </row>
    <row r="233" spans="5:23">
      <c r="E233" s="214">
        <v>45901</v>
      </c>
      <c r="F233" s="214" t="s">
        <v>744</v>
      </c>
      <c r="G233" s="215" t="s">
        <v>68</v>
      </c>
      <c r="H233" s="240"/>
      <c r="I233" s="230">
        <f>(SUM('1.  LRAMVA Summary'!D$54:D$80)+SUM('1.  LRAMVA Summary'!D$81:D$82)*(MONTH($E233)-1)/12)*$H233</f>
        <v>0</v>
      </c>
      <c r="J233" s="230">
        <f>(SUM('1.  LRAMVA Summary'!E$54:E$80)+SUM('1.  LRAMVA Summary'!E$81:E$82)*(MONTH($E233)-1)/12)*$H233</f>
        <v>0</v>
      </c>
      <c r="K233" s="230">
        <f>(SUM('1.  LRAMVA Summary'!F$54:F$80)+SUM('1.  LRAMVA Summary'!F$81:F$82)*(MONTH($E233)-1)/12)*$H233</f>
        <v>0</v>
      </c>
      <c r="L233" s="230">
        <f>(SUM('1.  LRAMVA Summary'!G$54:G$80)+SUM('1.  LRAMVA Summary'!G$81:G$82)*(MONTH($E233)-1)/12)*$H233</f>
        <v>0</v>
      </c>
      <c r="M233" s="230">
        <f>(SUM('1.  LRAMVA Summary'!H$54:H$80)+SUM('1.  LRAMVA Summary'!H$81:H$82)*(MONTH($E233)-1)/12)*$H233</f>
        <v>0</v>
      </c>
      <c r="N233" s="230">
        <f>(SUM('1.  LRAMVA Summary'!I$54:I$80)+SUM('1.  LRAMVA Summary'!I$81:I$82)*(MONTH($E233)-1)/12)*$H233</f>
        <v>0</v>
      </c>
      <c r="O233" s="230">
        <f>(SUM('1.  LRAMVA Summary'!J$54:J$80)+SUM('1.  LRAMVA Summary'!J$81:J$82)*(MONTH($E233)-1)/12)*$H233</f>
        <v>0</v>
      </c>
      <c r="P233" s="230">
        <f>(SUM('1.  LRAMVA Summary'!K$54:K$80)+SUM('1.  LRAMVA Summary'!K$81:K$82)*(MONTH($E233)-1)/12)*$H233</f>
        <v>0</v>
      </c>
      <c r="Q233" s="230">
        <f>(SUM('1.  LRAMVA Summary'!L$54:L$80)+SUM('1.  LRAMVA Summary'!L$81:L$82)*(MONTH($E233)-1)/12)*$H233</f>
        <v>0</v>
      </c>
      <c r="R233" s="230">
        <f>(SUM('1.  LRAMVA Summary'!M$54:M$80)+SUM('1.  LRAMVA Summary'!M$81:M$82)*(MONTH($E233)-1)/12)*$H233</f>
        <v>0</v>
      </c>
      <c r="S233" s="230">
        <f>(SUM('1.  LRAMVA Summary'!N$54:N$80)+SUM('1.  LRAMVA Summary'!N$81:N$82)*(MONTH($E233)-1)/12)*$H233</f>
        <v>0</v>
      </c>
      <c r="T233" s="230">
        <f>(SUM('1.  LRAMVA Summary'!O$54:O$80)+SUM('1.  LRAMVA Summary'!O$81:O$82)*(MONTH($E233)-1)/12)*$H233</f>
        <v>0</v>
      </c>
      <c r="U233" s="230">
        <f>(SUM('1.  LRAMVA Summary'!P$54:P$80)+SUM('1.  LRAMVA Summary'!P$81:P$82)*(MONTH($E233)-1)/12)*$H233</f>
        <v>0</v>
      </c>
      <c r="V233" s="230">
        <f>(SUM('1.  LRAMVA Summary'!Q$54:Q$80)+SUM('1.  LRAMVA Summary'!Q$81:Q$82)*(MONTH($E233)-1)/12)*$H233</f>
        <v>0</v>
      </c>
      <c r="W233" s="231">
        <f t="shared" si="107"/>
        <v>0</v>
      </c>
    </row>
    <row r="234" spans="5:23">
      <c r="E234" s="214">
        <v>45931</v>
      </c>
      <c r="F234" s="214" t="s">
        <v>744</v>
      </c>
      <c r="G234" s="215" t="s">
        <v>69</v>
      </c>
      <c r="H234" s="240"/>
      <c r="I234" s="230">
        <f>(SUM('1.  LRAMVA Summary'!D$54:D$80)+SUM('1.  LRAMVA Summary'!D$81:D$82)*(MONTH($E234)-1)/12)*$H234</f>
        <v>0</v>
      </c>
      <c r="J234" s="230">
        <f>(SUM('1.  LRAMVA Summary'!E$54:E$80)+SUM('1.  LRAMVA Summary'!E$81:E$82)*(MONTH($E234)-1)/12)*$H234</f>
        <v>0</v>
      </c>
      <c r="K234" s="230">
        <f>(SUM('1.  LRAMVA Summary'!F$54:F$80)+SUM('1.  LRAMVA Summary'!F$81:F$82)*(MONTH($E234)-1)/12)*$H234</f>
        <v>0</v>
      </c>
      <c r="L234" s="230">
        <f>(SUM('1.  LRAMVA Summary'!G$54:G$80)+SUM('1.  LRAMVA Summary'!G$81:G$82)*(MONTH($E234)-1)/12)*$H234</f>
        <v>0</v>
      </c>
      <c r="M234" s="230">
        <f>(SUM('1.  LRAMVA Summary'!H$54:H$80)+SUM('1.  LRAMVA Summary'!H$81:H$82)*(MONTH($E234)-1)/12)*$H234</f>
        <v>0</v>
      </c>
      <c r="N234" s="230">
        <f>(SUM('1.  LRAMVA Summary'!I$54:I$80)+SUM('1.  LRAMVA Summary'!I$81:I$82)*(MONTH($E234)-1)/12)*$H234</f>
        <v>0</v>
      </c>
      <c r="O234" s="230">
        <f>(SUM('1.  LRAMVA Summary'!J$54:J$80)+SUM('1.  LRAMVA Summary'!J$81:J$82)*(MONTH($E234)-1)/12)*$H234</f>
        <v>0</v>
      </c>
      <c r="P234" s="230">
        <f>(SUM('1.  LRAMVA Summary'!K$54:K$80)+SUM('1.  LRAMVA Summary'!K$81:K$82)*(MONTH($E234)-1)/12)*$H234</f>
        <v>0</v>
      </c>
      <c r="Q234" s="230">
        <f>(SUM('1.  LRAMVA Summary'!L$54:L$80)+SUM('1.  LRAMVA Summary'!L$81:L$82)*(MONTH($E234)-1)/12)*$H234</f>
        <v>0</v>
      </c>
      <c r="R234" s="230">
        <f>(SUM('1.  LRAMVA Summary'!M$54:M$80)+SUM('1.  LRAMVA Summary'!M$81:M$82)*(MONTH($E234)-1)/12)*$H234</f>
        <v>0</v>
      </c>
      <c r="S234" s="230">
        <f>(SUM('1.  LRAMVA Summary'!N$54:N$80)+SUM('1.  LRAMVA Summary'!N$81:N$82)*(MONTH($E234)-1)/12)*$H234</f>
        <v>0</v>
      </c>
      <c r="T234" s="230">
        <f>(SUM('1.  LRAMVA Summary'!O$54:O$80)+SUM('1.  LRAMVA Summary'!O$81:O$82)*(MONTH($E234)-1)/12)*$H234</f>
        <v>0</v>
      </c>
      <c r="U234" s="230">
        <f>(SUM('1.  LRAMVA Summary'!P$54:P$80)+SUM('1.  LRAMVA Summary'!P$81:P$82)*(MONTH($E234)-1)/12)*$H234</f>
        <v>0</v>
      </c>
      <c r="V234" s="230">
        <f>(SUM('1.  LRAMVA Summary'!Q$54:Q$80)+SUM('1.  LRAMVA Summary'!Q$81:Q$82)*(MONTH($E234)-1)/12)*$H234</f>
        <v>0</v>
      </c>
      <c r="W234" s="231">
        <f t="shared" si="107"/>
        <v>0</v>
      </c>
    </row>
    <row r="235" spans="5:23">
      <c r="E235" s="214">
        <v>45962</v>
      </c>
      <c r="F235" s="214" t="s">
        <v>744</v>
      </c>
      <c r="G235" s="215" t="s">
        <v>69</v>
      </c>
      <c r="H235" s="240"/>
      <c r="I235" s="230">
        <f>(SUM('1.  LRAMVA Summary'!D$54:D$80)+SUM('1.  LRAMVA Summary'!D$81:D$82)*(MONTH($E235)-1)/12)*$H235</f>
        <v>0</v>
      </c>
      <c r="J235" s="230">
        <f>(SUM('1.  LRAMVA Summary'!E$54:E$80)+SUM('1.  LRAMVA Summary'!E$81:E$82)*(MONTH($E235)-1)/12)*$H235</f>
        <v>0</v>
      </c>
      <c r="K235" s="230">
        <f>(SUM('1.  LRAMVA Summary'!F$54:F$80)+SUM('1.  LRAMVA Summary'!F$81:F$82)*(MONTH($E235)-1)/12)*$H235</f>
        <v>0</v>
      </c>
      <c r="L235" s="230">
        <f>(SUM('1.  LRAMVA Summary'!G$54:G$80)+SUM('1.  LRAMVA Summary'!G$81:G$82)*(MONTH($E235)-1)/12)*$H235</f>
        <v>0</v>
      </c>
      <c r="M235" s="230">
        <f>(SUM('1.  LRAMVA Summary'!H$54:H$80)+SUM('1.  LRAMVA Summary'!H$81:H$82)*(MONTH($E235)-1)/12)*$H235</f>
        <v>0</v>
      </c>
      <c r="N235" s="230">
        <f>(SUM('1.  LRAMVA Summary'!I$54:I$80)+SUM('1.  LRAMVA Summary'!I$81:I$82)*(MONTH($E235)-1)/12)*$H235</f>
        <v>0</v>
      </c>
      <c r="O235" s="230">
        <f>(SUM('1.  LRAMVA Summary'!J$54:J$80)+SUM('1.  LRAMVA Summary'!J$81:J$82)*(MONTH($E235)-1)/12)*$H235</f>
        <v>0</v>
      </c>
      <c r="P235" s="230">
        <f>(SUM('1.  LRAMVA Summary'!K$54:K$80)+SUM('1.  LRAMVA Summary'!K$81:K$82)*(MONTH($E235)-1)/12)*$H235</f>
        <v>0</v>
      </c>
      <c r="Q235" s="230">
        <f>(SUM('1.  LRAMVA Summary'!L$54:L$80)+SUM('1.  LRAMVA Summary'!L$81:L$82)*(MONTH($E235)-1)/12)*$H235</f>
        <v>0</v>
      </c>
      <c r="R235" s="230">
        <f>(SUM('1.  LRAMVA Summary'!M$54:M$80)+SUM('1.  LRAMVA Summary'!M$81:M$82)*(MONTH($E235)-1)/12)*$H235</f>
        <v>0</v>
      </c>
      <c r="S235" s="230">
        <f>(SUM('1.  LRAMVA Summary'!N$54:N$80)+SUM('1.  LRAMVA Summary'!N$81:N$82)*(MONTH($E235)-1)/12)*$H235</f>
        <v>0</v>
      </c>
      <c r="T235" s="230">
        <f>(SUM('1.  LRAMVA Summary'!O$54:O$80)+SUM('1.  LRAMVA Summary'!O$81:O$82)*(MONTH($E235)-1)/12)*$H235</f>
        <v>0</v>
      </c>
      <c r="U235" s="230">
        <f>(SUM('1.  LRAMVA Summary'!P$54:P$80)+SUM('1.  LRAMVA Summary'!P$81:P$82)*(MONTH($E235)-1)/12)*$H235</f>
        <v>0</v>
      </c>
      <c r="V235" s="230">
        <f>(SUM('1.  LRAMVA Summary'!Q$54:Q$80)+SUM('1.  LRAMVA Summary'!Q$81:Q$82)*(MONTH($E235)-1)/12)*$H235</f>
        <v>0</v>
      </c>
      <c r="W235" s="231">
        <f t="shared" si="107"/>
        <v>0</v>
      </c>
    </row>
    <row r="236" spans="5:23">
      <c r="E236" s="214">
        <v>45992</v>
      </c>
      <c r="F236" s="214" t="s">
        <v>744</v>
      </c>
      <c r="G236" s="215" t="s">
        <v>69</v>
      </c>
      <c r="H236" s="240"/>
      <c r="I236" s="230">
        <f>(SUM('1.  LRAMVA Summary'!D$54:D$80)+SUM('1.  LRAMVA Summary'!D$81:D$82)*(MONTH($E236)-1)/12)*$H236</f>
        <v>0</v>
      </c>
      <c r="J236" s="230">
        <f>(SUM('1.  LRAMVA Summary'!E$54:E$80)+SUM('1.  LRAMVA Summary'!E$81:E$82)*(MONTH($E236)-1)/12)*$H236</f>
        <v>0</v>
      </c>
      <c r="K236" s="230">
        <f>(SUM('1.  LRAMVA Summary'!F$54:F$80)+SUM('1.  LRAMVA Summary'!F$81:F$82)*(MONTH($E236)-1)/12)*$H236</f>
        <v>0</v>
      </c>
      <c r="L236" s="230">
        <f>(SUM('1.  LRAMVA Summary'!G$54:G$80)+SUM('1.  LRAMVA Summary'!G$81:G$82)*(MONTH($E236)-1)/12)*$H236</f>
        <v>0</v>
      </c>
      <c r="M236" s="230">
        <f>(SUM('1.  LRAMVA Summary'!H$54:H$80)+SUM('1.  LRAMVA Summary'!H$81:H$82)*(MONTH($E236)-1)/12)*$H236</f>
        <v>0</v>
      </c>
      <c r="N236" s="230">
        <f>(SUM('1.  LRAMVA Summary'!I$54:I$80)+SUM('1.  LRAMVA Summary'!I$81:I$82)*(MONTH($E236)-1)/12)*$H236</f>
        <v>0</v>
      </c>
      <c r="O236" s="230">
        <f>(SUM('1.  LRAMVA Summary'!J$54:J$80)+SUM('1.  LRAMVA Summary'!J$81:J$82)*(MONTH($E236)-1)/12)*$H236</f>
        <v>0</v>
      </c>
      <c r="P236" s="230">
        <f>(SUM('1.  LRAMVA Summary'!K$54:K$80)+SUM('1.  LRAMVA Summary'!K$81:K$82)*(MONTH($E236)-1)/12)*$H236</f>
        <v>0</v>
      </c>
      <c r="Q236" s="230">
        <f>(SUM('1.  LRAMVA Summary'!L$54:L$80)+SUM('1.  LRAMVA Summary'!L$81:L$82)*(MONTH($E236)-1)/12)*$H236</f>
        <v>0</v>
      </c>
      <c r="R236" s="230">
        <f>(SUM('1.  LRAMVA Summary'!M$54:M$80)+SUM('1.  LRAMVA Summary'!M$81:M$82)*(MONTH($E236)-1)/12)*$H236</f>
        <v>0</v>
      </c>
      <c r="S236" s="230">
        <f>(SUM('1.  LRAMVA Summary'!N$54:N$80)+SUM('1.  LRAMVA Summary'!N$81:N$82)*(MONTH($E236)-1)/12)*$H236</f>
        <v>0</v>
      </c>
      <c r="T236" s="230">
        <f>(SUM('1.  LRAMVA Summary'!O$54:O$80)+SUM('1.  LRAMVA Summary'!O$81:O$82)*(MONTH($E236)-1)/12)*$H236</f>
        <v>0</v>
      </c>
      <c r="U236" s="230">
        <f>(SUM('1.  LRAMVA Summary'!P$54:P$80)+SUM('1.  LRAMVA Summary'!P$81:P$82)*(MONTH($E236)-1)/12)*$H236</f>
        <v>0</v>
      </c>
      <c r="V236" s="230">
        <f>(SUM('1.  LRAMVA Summary'!Q$54:Q$80)+SUM('1.  LRAMVA Summary'!Q$81:Q$82)*(MONTH($E236)-1)/12)*$H236</f>
        <v>0</v>
      </c>
      <c r="W236" s="231">
        <f>SUM(I236:V236)</f>
        <v>0</v>
      </c>
    </row>
    <row r="237" spans="5:23" ht="15.75" thickBot="1">
      <c r="E237" s="216" t="s">
        <v>742</v>
      </c>
      <c r="F237" s="216"/>
      <c r="G237" s="217"/>
      <c r="H237" s="218"/>
      <c r="I237" s="219">
        <f>SUM(I224:I236)</f>
        <v>3474.4715499175868</v>
      </c>
      <c r="J237" s="219">
        <f>SUM(J224:J236)</f>
        <v>16673.281599074031</v>
      </c>
      <c r="K237" s="219">
        <f t="shared" ref="K237:U237" si="108">SUM(K224:K236)</f>
        <v>26005.812711165214</v>
      </c>
      <c r="L237" s="219">
        <f t="shared" si="108"/>
        <v>10474.309767323546</v>
      </c>
      <c r="M237" s="219">
        <f>SUM(M224:M236)</f>
        <v>0</v>
      </c>
      <c r="N237" s="219">
        <f t="shared" si="108"/>
        <v>0</v>
      </c>
      <c r="O237" s="219">
        <f t="shared" si="108"/>
        <v>0</v>
      </c>
      <c r="P237" s="219">
        <f t="shared" si="108"/>
        <v>0</v>
      </c>
      <c r="Q237" s="219">
        <f t="shared" si="108"/>
        <v>0</v>
      </c>
      <c r="R237" s="219">
        <f t="shared" si="108"/>
        <v>0</v>
      </c>
      <c r="S237" s="219">
        <f t="shared" si="108"/>
        <v>0</v>
      </c>
      <c r="T237" s="219">
        <f t="shared" si="108"/>
        <v>0</v>
      </c>
      <c r="U237" s="219">
        <f t="shared" si="108"/>
        <v>0</v>
      </c>
      <c r="V237" s="219">
        <f>SUM(V224:V236)</f>
        <v>0</v>
      </c>
      <c r="W237" s="219">
        <f>SUM(W224:W236)</f>
        <v>56627.875627480353</v>
      </c>
    </row>
    <row r="238" spans="5:23" ht="15.75" thickTop="1">
      <c r="E238" s="220" t="s">
        <v>67</v>
      </c>
      <c r="F238" s="220"/>
      <c r="G238" s="221"/>
      <c r="H238" s="222"/>
      <c r="I238" s="223"/>
      <c r="J238" s="223"/>
      <c r="K238" s="223"/>
      <c r="L238" s="223"/>
      <c r="M238" s="223"/>
      <c r="N238" s="223"/>
      <c r="O238" s="223"/>
      <c r="P238" s="223"/>
      <c r="Q238" s="223"/>
      <c r="R238" s="223"/>
      <c r="S238" s="223"/>
      <c r="T238" s="223"/>
      <c r="U238" s="223"/>
      <c r="V238" s="223"/>
      <c r="W238" s="224"/>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topLeftCell="A13" zoomScale="90" zoomScaleNormal="90" workbookViewId="0">
      <selection activeCell="AI14" sqref="AI14"/>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32"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48"/>
      <c r="D13" s="634" t="s">
        <v>406</v>
      </c>
      <c r="E13" s="17"/>
      <c r="F13" s="177"/>
      <c r="G13" s="178"/>
      <c r="H13" s="179"/>
      <c r="K13" s="179"/>
      <c r="L13" s="177"/>
      <c r="M13" s="177"/>
      <c r="N13" s="177"/>
      <c r="O13" s="177"/>
      <c r="P13" s="177"/>
      <c r="Q13" s="180"/>
    </row>
    <row r="14" spans="2:73" ht="30" customHeight="1" outlineLevel="1" thickBot="1">
      <c r="B14" s="90"/>
      <c r="D14" s="607" t="s">
        <v>551</v>
      </c>
      <c r="I14" s="12"/>
      <c r="J14" s="12"/>
      <c r="BU14" s="12"/>
    </row>
    <row r="15" spans="2:73" ht="26.25" customHeight="1" outlineLevel="1">
      <c r="C15" s="90"/>
      <c r="I15" s="12"/>
      <c r="J15" s="12"/>
    </row>
    <row r="16" spans="2:73" ht="23.25" customHeight="1" outlineLevel="1">
      <c r="B16" s="116" t="s">
        <v>505</v>
      </c>
      <c r="C16" s="90"/>
      <c r="D16" s="612" t="s">
        <v>607</v>
      </c>
      <c r="E16" s="602"/>
      <c r="F16" s="602"/>
      <c r="G16" s="613"/>
      <c r="H16" s="602"/>
      <c r="I16" s="602"/>
      <c r="J16" s="602"/>
      <c r="K16" s="637"/>
      <c r="L16" s="602"/>
      <c r="M16" s="602"/>
      <c r="N16" s="602"/>
      <c r="O16" s="602"/>
      <c r="P16" s="602"/>
      <c r="Q16" s="602"/>
      <c r="R16" s="602"/>
      <c r="S16" s="602"/>
      <c r="T16" s="602"/>
      <c r="U16" s="602"/>
      <c r="V16" s="602"/>
      <c r="W16" s="602"/>
      <c r="X16" s="602"/>
      <c r="Y16" s="602"/>
      <c r="Z16" s="602"/>
      <c r="AA16" s="602"/>
      <c r="AB16" s="602"/>
      <c r="AC16" s="602"/>
      <c r="AD16" s="602"/>
      <c r="AE16" s="602"/>
      <c r="AF16" s="602"/>
      <c r="AG16" s="602"/>
    </row>
    <row r="17" spans="2:73" ht="23.25" customHeight="1" outlineLevel="1">
      <c r="B17" s="687" t="s">
        <v>601</v>
      </c>
      <c r="C17" s="90"/>
      <c r="D17" s="608" t="s">
        <v>581</v>
      </c>
      <c r="E17" s="602"/>
      <c r="F17" s="602"/>
      <c r="G17" s="613"/>
      <c r="H17" s="602"/>
      <c r="I17" s="602"/>
      <c r="J17" s="602"/>
      <c r="K17" s="637"/>
      <c r="L17" s="602"/>
      <c r="M17" s="602"/>
      <c r="N17" s="602"/>
      <c r="O17" s="602"/>
      <c r="P17" s="602"/>
      <c r="Q17" s="602"/>
      <c r="R17" s="602"/>
      <c r="S17" s="602"/>
      <c r="T17" s="602"/>
      <c r="U17" s="602"/>
      <c r="V17" s="602"/>
      <c r="W17" s="602"/>
      <c r="X17" s="602"/>
      <c r="Y17" s="602"/>
      <c r="Z17" s="602"/>
      <c r="AA17" s="602"/>
      <c r="AB17" s="602"/>
      <c r="AC17" s="602"/>
      <c r="AD17" s="602"/>
      <c r="AE17" s="602"/>
      <c r="AF17" s="602"/>
      <c r="AG17" s="602"/>
    </row>
    <row r="18" spans="2:73" ht="23.25" customHeight="1" outlineLevel="1">
      <c r="C18" s="90"/>
      <c r="D18" s="608" t="s">
        <v>614</v>
      </c>
      <c r="E18" s="602"/>
      <c r="F18" s="602"/>
      <c r="G18" s="613"/>
      <c r="H18" s="602"/>
      <c r="I18" s="602"/>
      <c r="J18" s="602"/>
      <c r="K18" s="637"/>
      <c r="L18" s="602"/>
      <c r="M18" s="602"/>
      <c r="N18" s="602"/>
      <c r="O18" s="602"/>
      <c r="P18" s="602"/>
      <c r="Q18" s="602"/>
      <c r="R18" s="602"/>
      <c r="S18" s="602"/>
      <c r="T18" s="602"/>
      <c r="U18" s="602"/>
      <c r="V18" s="602"/>
      <c r="W18" s="602"/>
      <c r="X18" s="602"/>
      <c r="Y18" s="602"/>
      <c r="Z18" s="602"/>
      <c r="AA18" s="602"/>
      <c r="AB18" s="602"/>
      <c r="AC18" s="602"/>
      <c r="AD18" s="602"/>
      <c r="AE18" s="602"/>
      <c r="AF18" s="602"/>
      <c r="AG18" s="602"/>
    </row>
    <row r="19" spans="2:73" ht="23.25" customHeight="1" outlineLevel="1">
      <c r="C19" s="90"/>
      <c r="D19" s="608" t="s">
        <v>613</v>
      </c>
      <c r="E19" s="602"/>
      <c r="F19" s="602"/>
      <c r="G19" s="613"/>
      <c r="H19" s="602"/>
      <c r="I19" s="602"/>
      <c r="J19" s="602"/>
      <c r="K19" s="637"/>
      <c r="L19" s="602"/>
      <c r="M19" s="602"/>
      <c r="N19" s="602"/>
      <c r="O19" s="602"/>
      <c r="P19" s="602"/>
      <c r="Q19" s="602"/>
      <c r="R19" s="602"/>
      <c r="S19" s="602"/>
      <c r="T19" s="602"/>
      <c r="U19" s="602"/>
      <c r="V19" s="602"/>
      <c r="W19" s="602"/>
      <c r="X19" s="602"/>
      <c r="Y19" s="602"/>
      <c r="Z19" s="602"/>
      <c r="AA19" s="602"/>
      <c r="AB19" s="602"/>
      <c r="AC19" s="602"/>
      <c r="AD19" s="602"/>
      <c r="AE19" s="602"/>
      <c r="AF19" s="602"/>
      <c r="AG19" s="602"/>
    </row>
    <row r="20" spans="2:73" ht="23.25" customHeight="1" outlineLevel="1">
      <c r="C20" s="90"/>
      <c r="D20" s="608" t="s">
        <v>615</v>
      </c>
      <c r="E20" s="602"/>
      <c r="F20" s="602"/>
      <c r="G20" s="613"/>
      <c r="H20" s="602"/>
      <c r="I20" s="602"/>
      <c r="J20" s="602"/>
      <c r="K20" s="637"/>
      <c r="L20" s="602"/>
      <c r="M20" s="602"/>
      <c r="N20" s="602"/>
      <c r="O20" s="602"/>
      <c r="P20" s="602"/>
      <c r="Q20" s="602"/>
      <c r="R20" s="602"/>
      <c r="S20" s="602"/>
      <c r="T20" s="602"/>
      <c r="U20" s="602"/>
      <c r="V20" s="602"/>
      <c r="W20" s="602"/>
      <c r="X20" s="602"/>
      <c r="Y20" s="602"/>
      <c r="Z20" s="602"/>
      <c r="AA20" s="602"/>
      <c r="AB20" s="602"/>
      <c r="AC20" s="602"/>
      <c r="AD20" s="602"/>
      <c r="AE20" s="602"/>
      <c r="AF20" s="602"/>
      <c r="AG20" s="602"/>
    </row>
    <row r="21" spans="2:73" ht="23.25" customHeight="1" outlineLevel="1">
      <c r="C21" s="90"/>
      <c r="D21" s="700" t="s">
        <v>624</v>
      </c>
      <c r="E21" s="602"/>
      <c r="F21" s="602"/>
      <c r="G21" s="613"/>
      <c r="H21" s="602"/>
      <c r="I21" s="602"/>
      <c r="J21" s="602"/>
      <c r="K21" s="637"/>
      <c r="L21" s="602"/>
      <c r="M21" s="602"/>
      <c r="N21" s="602"/>
      <c r="O21" s="602"/>
      <c r="P21" s="602"/>
      <c r="Q21" s="602"/>
      <c r="R21" s="602"/>
      <c r="S21" s="602"/>
      <c r="T21" s="602"/>
      <c r="U21" s="602"/>
      <c r="V21" s="602"/>
      <c r="W21" s="602"/>
      <c r="X21" s="602"/>
      <c r="Y21" s="602"/>
      <c r="Z21" s="602"/>
      <c r="AA21" s="602"/>
      <c r="AB21" s="602"/>
      <c r="AC21" s="602"/>
      <c r="AD21" s="602"/>
      <c r="AE21" s="602"/>
      <c r="AF21" s="602"/>
      <c r="AG21" s="602"/>
    </row>
    <row r="22" spans="2:73">
      <c r="I22" s="12"/>
      <c r="J22" s="12"/>
    </row>
    <row r="23" spans="2:73" ht="15.75">
      <c r="B23" s="182" t="s">
        <v>586</v>
      </c>
      <c r="H23" s="10"/>
      <c r="I23" s="10"/>
      <c r="J23" s="10"/>
    </row>
    <row r="24" spans="2:73" s="667" customFormat="1" ht="21" customHeight="1">
      <c r="B24" s="699" t="s">
        <v>590</v>
      </c>
      <c r="C24" s="825" t="s">
        <v>591</v>
      </c>
      <c r="D24" s="825"/>
      <c r="E24" s="825"/>
      <c r="F24" s="825"/>
      <c r="G24" s="825"/>
      <c r="H24" s="675" t="s">
        <v>588</v>
      </c>
      <c r="I24" s="675" t="s">
        <v>587</v>
      </c>
      <c r="J24" s="675" t="s">
        <v>589</v>
      </c>
      <c r="K24" s="666"/>
      <c r="L24" s="667" t="s">
        <v>591</v>
      </c>
      <c r="AQ24" s="667" t="s">
        <v>591</v>
      </c>
      <c r="BU24" s="666"/>
    </row>
    <row r="25" spans="2:73" s="250" customFormat="1" ht="49.5" customHeight="1">
      <c r="B25" s="245" t="s">
        <v>473</v>
      </c>
      <c r="C25" s="245" t="s">
        <v>211</v>
      </c>
      <c r="D25" s="625" t="s">
        <v>474</v>
      </c>
      <c r="E25" s="245" t="s">
        <v>208</v>
      </c>
      <c r="F25" s="245" t="s">
        <v>475</v>
      </c>
      <c r="G25" s="245" t="s">
        <v>476</v>
      </c>
      <c r="H25" s="625" t="s">
        <v>477</v>
      </c>
      <c r="I25" s="633" t="s">
        <v>579</v>
      </c>
      <c r="J25" s="640" t="s">
        <v>580</v>
      </c>
      <c r="K25" s="638"/>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88"/>
      <c r="I26" s="631"/>
      <c r="J26" s="631"/>
      <c r="K26" s="639"/>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689"/>
      <c r="C27" s="689"/>
      <c r="D27" s="689"/>
      <c r="E27" s="689"/>
      <c r="F27" s="689"/>
      <c r="G27" s="689"/>
      <c r="H27" s="689"/>
      <c r="I27" s="641"/>
      <c r="J27" s="641"/>
      <c r="K27" s="630"/>
      <c r="L27" s="693"/>
      <c r="M27" s="694"/>
      <c r="N27" s="694"/>
      <c r="O27" s="694"/>
      <c r="P27" s="694"/>
      <c r="Q27" s="694"/>
      <c r="R27" s="694"/>
      <c r="S27" s="694"/>
      <c r="T27" s="694"/>
      <c r="U27" s="694"/>
      <c r="V27" s="694"/>
      <c r="W27" s="694"/>
      <c r="X27" s="694"/>
      <c r="Y27" s="694"/>
      <c r="Z27" s="694"/>
      <c r="AA27" s="694"/>
      <c r="AB27" s="694"/>
      <c r="AC27" s="694"/>
      <c r="AD27" s="694"/>
      <c r="AE27" s="694"/>
      <c r="AF27" s="694"/>
      <c r="AG27" s="694"/>
      <c r="AH27" s="694"/>
      <c r="AI27" s="694"/>
      <c r="AJ27" s="694"/>
      <c r="AK27" s="694"/>
      <c r="AL27" s="694"/>
      <c r="AM27" s="694"/>
      <c r="AN27" s="694"/>
      <c r="AO27" s="695"/>
      <c r="AP27" s="630"/>
      <c r="AQ27" s="693"/>
      <c r="AR27" s="694"/>
      <c r="AS27" s="694"/>
      <c r="AT27" s="694"/>
      <c r="AU27" s="694"/>
      <c r="AV27" s="694"/>
      <c r="AW27" s="694"/>
      <c r="AX27" s="694"/>
      <c r="AY27" s="694"/>
      <c r="AZ27" s="694"/>
      <c r="BA27" s="694"/>
      <c r="BB27" s="694"/>
      <c r="BC27" s="694"/>
      <c r="BD27" s="694"/>
      <c r="BE27" s="694"/>
      <c r="BF27" s="694"/>
      <c r="BG27" s="694"/>
      <c r="BH27" s="694"/>
      <c r="BI27" s="694"/>
      <c r="BJ27" s="694"/>
      <c r="BK27" s="694"/>
      <c r="BL27" s="694"/>
      <c r="BM27" s="694"/>
      <c r="BN27" s="694"/>
      <c r="BO27" s="694"/>
      <c r="BP27" s="694"/>
      <c r="BQ27" s="694"/>
      <c r="BR27" s="694"/>
      <c r="BS27" s="694"/>
      <c r="BT27" s="695"/>
      <c r="BU27" s="16"/>
    </row>
    <row r="28" spans="2:73" s="17" customFormat="1" ht="15.75">
      <c r="B28" s="689"/>
      <c r="C28" s="689"/>
      <c r="D28" s="689"/>
      <c r="E28" s="689"/>
      <c r="F28" s="689"/>
      <c r="G28" s="689"/>
      <c r="H28" s="689"/>
      <c r="I28" s="641"/>
      <c r="J28" s="641"/>
      <c r="K28" s="630"/>
      <c r="L28" s="693"/>
      <c r="M28" s="694"/>
      <c r="N28" s="694"/>
      <c r="O28" s="694"/>
      <c r="P28" s="694"/>
      <c r="Q28" s="694"/>
      <c r="R28" s="694"/>
      <c r="S28" s="694"/>
      <c r="T28" s="694"/>
      <c r="U28" s="694"/>
      <c r="V28" s="694"/>
      <c r="W28" s="694"/>
      <c r="X28" s="694"/>
      <c r="Y28" s="694"/>
      <c r="Z28" s="694"/>
      <c r="AA28" s="694"/>
      <c r="AB28" s="694"/>
      <c r="AC28" s="694"/>
      <c r="AD28" s="694"/>
      <c r="AE28" s="694"/>
      <c r="AF28" s="694"/>
      <c r="AG28" s="694"/>
      <c r="AH28" s="694"/>
      <c r="AI28" s="694"/>
      <c r="AJ28" s="694"/>
      <c r="AK28" s="694"/>
      <c r="AL28" s="694"/>
      <c r="AM28" s="694"/>
      <c r="AN28" s="694"/>
      <c r="AO28" s="695"/>
      <c r="AP28" s="630"/>
      <c r="AQ28" s="693"/>
      <c r="AR28" s="694"/>
      <c r="AS28" s="694"/>
      <c r="AT28" s="694"/>
      <c r="AU28" s="694"/>
      <c r="AV28" s="694"/>
      <c r="AW28" s="694"/>
      <c r="AX28" s="694"/>
      <c r="AY28" s="694"/>
      <c r="AZ28" s="694"/>
      <c r="BA28" s="694"/>
      <c r="BB28" s="694"/>
      <c r="BC28" s="694"/>
      <c r="BD28" s="694"/>
      <c r="BE28" s="694"/>
      <c r="BF28" s="694"/>
      <c r="BG28" s="694"/>
      <c r="BH28" s="694"/>
      <c r="BI28" s="694"/>
      <c r="BJ28" s="694"/>
      <c r="BK28" s="694"/>
      <c r="BL28" s="694"/>
      <c r="BM28" s="694"/>
      <c r="BN28" s="694"/>
      <c r="BO28" s="694"/>
      <c r="BP28" s="694"/>
      <c r="BQ28" s="694"/>
      <c r="BR28" s="694"/>
      <c r="BS28" s="694"/>
      <c r="BT28" s="695"/>
      <c r="BU28" s="16"/>
    </row>
    <row r="29" spans="2:73" s="17" customFormat="1" ht="16.5" customHeight="1">
      <c r="B29" s="689"/>
      <c r="C29" s="689"/>
      <c r="D29" s="689"/>
      <c r="E29" s="689"/>
      <c r="F29" s="689"/>
      <c r="G29" s="689"/>
      <c r="H29" s="689"/>
      <c r="I29" s="641"/>
      <c r="J29" s="641"/>
      <c r="K29" s="630"/>
      <c r="L29" s="693"/>
      <c r="M29" s="694"/>
      <c r="N29" s="694"/>
      <c r="O29" s="694"/>
      <c r="P29" s="694"/>
      <c r="Q29" s="694"/>
      <c r="R29" s="694"/>
      <c r="S29" s="694"/>
      <c r="T29" s="694"/>
      <c r="U29" s="694"/>
      <c r="V29" s="694"/>
      <c r="W29" s="694"/>
      <c r="X29" s="694"/>
      <c r="Y29" s="694"/>
      <c r="Z29" s="694"/>
      <c r="AA29" s="694"/>
      <c r="AB29" s="694"/>
      <c r="AC29" s="694"/>
      <c r="AD29" s="694"/>
      <c r="AE29" s="694"/>
      <c r="AF29" s="694"/>
      <c r="AG29" s="694"/>
      <c r="AH29" s="694"/>
      <c r="AI29" s="694"/>
      <c r="AJ29" s="694"/>
      <c r="AK29" s="694"/>
      <c r="AL29" s="694"/>
      <c r="AM29" s="694"/>
      <c r="AN29" s="694"/>
      <c r="AO29" s="695"/>
      <c r="AP29" s="630"/>
      <c r="AQ29" s="693"/>
      <c r="AR29" s="694"/>
      <c r="AS29" s="694"/>
      <c r="AT29" s="694"/>
      <c r="AU29" s="694"/>
      <c r="AV29" s="694"/>
      <c r="AW29" s="694"/>
      <c r="AX29" s="694"/>
      <c r="AY29" s="694"/>
      <c r="AZ29" s="694"/>
      <c r="BA29" s="694"/>
      <c r="BB29" s="694"/>
      <c r="BC29" s="694"/>
      <c r="BD29" s="694"/>
      <c r="BE29" s="694"/>
      <c r="BF29" s="694"/>
      <c r="BG29" s="694"/>
      <c r="BH29" s="694"/>
      <c r="BI29" s="694"/>
      <c r="BJ29" s="694"/>
      <c r="BK29" s="694"/>
      <c r="BL29" s="694"/>
      <c r="BM29" s="694"/>
      <c r="BN29" s="694"/>
      <c r="BO29" s="694"/>
      <c r="BP29" s="694"/>
      <c r="BQ29" s="694"/>
      <c r="BR29" s="694"/>
      <c r="BS29" s="694"/>
      <c r="BT29" s="695"/>
      <c r="BU29" s="16"/>
    </row>
    <row r="30" spans="2:73" s="17" customFormat="1" ht="15.75">
      <c r="B30" s="689"/>
      <c r="C30" s="689"/>
      <c r="D30" s="689"/>
      <c r="E30" s="689"/>
      <c r="F30" s="689"/>
      <c r="G30" s="689"/>
      <c r="H30" s="689"/>
      <c r="I30" s="641"/>
      <c r="J30" s="641"/>
      <c r="K30" s="630"/>
      <c r="L30" s="693"/>
      <c r="M30" s="694"/>
      <c r="N30" s="694"/>
      <c r="O30" s="694"/>
      <c r="P30" s="694"/>
      <c r="Q30" s="694"/>
      <c r="R30" s="694"/>
      <c r="S30" s="694"/>
      <c r="T30" s="694"/>
      <c r="U30" s="694"/>
      <c r="V30" s="694"/>
      <c r="W30" s="694"/>
      <c r="X30" s="694"/>
      <c r="Y30" s="694"/>
      <c r="Z30" s="694"/>
      <c r="AA30" s="694"/>
      <c r="AB30" s="694"/>
      <c r="AC30" s="694"/>
      <c r="AD30" s="694"/>
      <c r="AE30" s="694"/>
      <c r="AF30" s="694"/>
      <c r="AG30" s="694"/>
      <c r="AH30" s="694"/>
      <c r="AI30" s="694"/>
      <c r="AJ30" s="694"/>
      <c r="AK30" s="694"/>
      <c r="AL30" s="694"/>
      <c r="AM30" s="694"/>
      <c r="AN30" s="694"/>
      <c r="AO30" s="695"/>
      <c r="AP30" s="630"/>
      <c r="AQ30" s="693"/>
      <c r="AR30" s="694"/>
      <c r="AS30" s="694"/>
      <c r="AT30" s="694"/>
      <c r="AU30" s="694"/>
      <c r="AV30" s="694"/>
      <c r="AW30" s="694"/>
      <c r="AX30" s="694"/>
      <c r="AY30" s="694"/>
      <c r="AZ30" s="694"/>
      <c r="BA30" s="694"/>
      <c r="BB30" s="694"/>
      <c r="BC30" s="694"/>
      <c r="BD30" s="694"/>
      <c r="BE30" s="694"/>
      <c r="BF30" s="694"/>
      <c r="BG30" s="694"/>
      <c r="BH30" s="694"/>
      <c r="BI30" s="694"/>
      <c r="BJ30" s="694"/>
      <c r="BK30" s="694"/>
      <c r="BL30" s="694"/>
      <c r="BM30" s="694"/>
      <c r="BN30" s="694"/>
      <c r="BO30" s="694"/>
      <c r="BP30" s="694"/>
      <c r="BQ30" s="694"/>
      <c r="BR30" s="694"/>
      <c r="BS30" s="694"/>
      <c r="BT30" s="695"/>
      <c r="BU30" s="16"/>
    </row>
    <row r="31" spans="2:73" s="17" customFormat="1" ht="15.75">
      <c r="B31" s="689"/>
      <c r="C31" s="689"/>
      <c r="D31" s="689"/>
      <c r="E31" s="689"/>
      <c r="F31" s="689"/>
      <c r="G31" s="689"/>
      <c r="H31" s="689"/>
      <c r="I31" s="641"/>
      <c r="J31" s="641"/>
      <c r="K31" s="630"/>
      <c r="L31" s="693"/>
      <c r="M31" s="694"/>
      <c r="N31" s="694"/>
      <c r="O31" s="694"/>
      <c r="P31" s="694"/>
      <c r="Q31" s="694"/>
      <c r="R31" s="694"/>
      <c r="S31" s="694"/>
      <c r="T31" s="694"/>
      <c r="U31" s="694"/>
      <c r="V31" s="694"/>
      <c r="W31" s="694"/>
      <c r="X31" s="694"/>
      <c r="Y31" s="694"/>
      <c r="Z31" s="694"/>
      <c r="AA31" s="694"/>
      <c r="AB31" s="694"/>
      <c r="AC31" s="694"/>
      <c r="AD31" s="694"/>
      <c r="AE31" s="694"/>
      <c r="AF31" s="694"/>
      <c r="AG31" s="694"/>
      <c r="AH31" s="694"/>
      <c r="AI31" s="694"/>
      <c r="AJ31" s="694"/>
      <c r="AK31" s="694"/>
      <c r="AL31" s="694"/>
      <c r="AM31" s="694"/>
      <c r="AN31" s="694"/>
      <c r="AO31" s="695"/>
      <c r="AP31" s="630"/>
      <c r="AQ31" s="693"/>
      <c r="AR31" s="694"/>
      <c r="AS31" s="694"/>
      <c r="AT31" s="694"/>
      <c r="AU31" s="694"/>
      <c r="AV31" s="694"/>
      <c r="AW31" s="694"/>
      <c r="AX31" s="694"/>
      <c r="AY31" s="694"/>
      <c r="AZ31" s="694"/>
      <c r="BA31" s="694"/>
      <c r="BB31" s="694"/>
      <c r="BC31" s="694"/>
      <c r="BD31" s="694"/>
      <c r="BE31" s="694"/>
      <c r="BF31" s="694"/>
      <c r="BG31" s="694"/>
      <c r="BH31" s="694"/>
      <c r="BI31" s="694"/>
      <c r="BJ31" s="694"/>
      <c r="BK31" s="694"/>
      <c r="BL31" s="694"/>
      <c r="BM31" s="694"/>
      <c r="BN31" s="694"/>
      <c r="BO31" s="694"/>
      <c r="BP31" s="694"/>
      <c r="BQ31" s="694"/>
      <c r="BR31" s="694"/>
      <c r="BS31" s="694"/>
      <c r="BT31" s="695"/>
      <c r="BU31" s="16"/>
    </row>
    <row r="32" spans="2:73" s="17" customFormat="1" ht="15.75">
      <c r="B32" s="689"/>
      <c r="C32" s="689"/>
      <c r="D32" s="689"/>
      <c r="E32" s="689"/>
      <c r="F32" s="689"/>
      <c r="G32" s="689"/>
      <c r="H32" s="689"/>
      <c r="I32" s="641"/>
      <c r="J32" s="641"/>
      <c r="K32" s="630"/>
      <c r="L32" s="693"/>
      <c r="M32" s="694"/>
      <c r="N32" s="694"/>
      <c r="O32" s="694"/>
      <c r="P32" s="694"/>
      <c r="Q32" s="694"/>
      <c r="R32" s="694"/>
      <c r="S32" s="694"/>
      <c r="T32" s="694"/>
      <c r="U32" s="694"/>
      <c r="V32" s="694"/>
      <c r="W32" s="694"/>
      <c r="X32" s="694"/>
      <c r="Y32" s="694"/>
      <c r="Z32" s="694"/>
      <c r="AA32" s="694"/>
      <c r="AB32" s="694"/>
      <c r="AC32" s="694"/>
      <c r="AD32" s="694"/>
      <c r="AE32" s="694"/>
      <c r="AF32" s="694"/>
      <c r="AG32" s="694"/>
      <c r="AH32" s="694"/>
      <c r="AI32" s="694"/>
      <c r="AJ32" s="694"/>
      <c r="AK32" s="694"/>
      <c r="AL32" s="694"/>
      <c r="AM32" s="694"/>
      <c r="AN32" s="694"/>
      <c r="AO32" s="695"/>
      <c r="AP32" s="630"/>
      <c r="AQ32" s="693"/>
      <c r="AR32" s="694"/>
      <c r="AS32" s="694"/>
      <c r="AT32" s="694"/>
      <c r="AU32" s="694"/>
      <c r="AV32" s="694"/>
      <c r="AW32" s="694"/>
      <c r="AX32" s="694"/>
      <c r="AY32" s="694"/>
      <c r="AZ32" s="694"/>
      <c r="BA32" s="694"/>
      <c r="BB32" s="694"/>
      <c r="BC32" s="694"/>
      <c r="BD32" s="694"/>
      <c r="BE32" s="694"/>
      <c r="BF32" s="694"/>
      <c r="BG32" s="694"/>
      <c r="BH32" s="694"/>
      <c r="BI32" s="694"/>
      <c r="BJ32" s="694"/>
      <c r="BK32" s="694"/>
      <c r="BL32" s="694"/>
      <c r="BM32" s="694"/>
      <c r="BN32" s="694"/>
      <c r="BO32" s="694"/>
      <c r="BP32" s="694"/>
      <c r="BQ32" s="694"/>
      <c r="BR32" s="694"/>
      <c r="BS32" s="694"/>
      <c r="BT32" s="695"/>
      <c r="BU32" s="16"/>
    </row>
    <row r="33" spans="2:73" s="17" customFormat="1" ht="15.75">
      <c r="B33" s="689"/>
      <c r="C33" s="689"/>
      <c r="D33" s="689"/>
      <c r="E33" s="689"/>
      <c r="F33" s="689"/>
      <c r="G33" s="689"/>
      <c r="H33" s="689"/>
      <c r="I33" s="641"/>
      <c r="J33" s="641"/>
      <c r="K33" s="630"/>
      <c r="L33" s="693"/>
      <c r="M33" s="694"/>
      <c r="N33" s="694"/>
      <c r="O33" s="694"/>
      <c r="P33" s="694"/>
      <c r="Q33" s="694"/>
      <c r="R33" s="694"/>
      <c r="S33" s="694"/>
      <c r="T33" s="694"/>
      <c r="U33" s="694"/>
      <c r="V33" s="694"/>
      <c r="W33" s="694"/>
      <c r="X33" s="694"/>
      <c r="Y33" s="694"/>
      <c r="Z33" s="694"/>
      <c r="AA33" s="694"/>
      <c r="AB33" s="694"/>
      <c r="AC33" s="694"/>
      <c r="AD33" s="694"/>
      <c r="AE33" s="694"/>
      <c r="AF33" s="694"/>
      <c r="AG33" s="694"/>
      <c r="AH33" s="694"/>
      <c r="AI33" s="694"/>
      <c r="AJ33" s="694"/>
      <c r="AK33" s="694"/>
      <c r="AL33" s="694"/>
      <c r="AM33" s="694"/>
      <c r="AN33" s="694"/>
      <c r="AO33" s="695"/>
      <c r="AP33" s="630"/>
      <c r="AQ33" s="693"/>
      <c r="AR33" s="694"/>
      <c r="AS33" s="694"/>
      <c r="AT33" s="694"/>
      <c r="AU33" s="694"/>
      <c r="AV33" s="694"/>
      <c r="AW33" s="694"/>
      <c r="AX33" s="694"/>
      <c r="AY33" s="694"/>
      <c r="AZ33" s="694"/>
      <c r="BA33" s="694"/>
      <c r="BB33" s="694"/>
      <c r="BC33" s="694"/>
      <c r="BD33" s="694"/>
      <c r="BE33" s="694"/>
      <c r="BF33" s="694"/>
      <c r="BG33" s="694"/>
      <c r="BH33" s="694"/>
      <c r="BI33" s="694"/>
      <c r="BJ33" s="694"/>
      <c r="BK33" s="694"/>
      <c r="BL33" s="694"/>
      <c r="BM33" s="694"/>
      <c r="BN33" s="694"/>
      <c r="BO33" s="694"/>
      <c r="BP33" s="694"/>
      <c r="BQ33" s="694"/>
      <c r="BR33" s="694"/>
      <c r="BS33" s="694"/>
      <c r="BT33" s="695"/>
      <c r="BU33" s="16"/>
    </row>
    <row r="34" spans="2:73" s="17" customFormat="1" ht="15.75">
      <c r="B34" s="689"/>
      <c r="C34" s="689"/>
      <c r="D34" s="689"/>
      <c r="E34" s="689"/>
      <c r="F34" s="689"/>
      <c r="G34" s="689"/>
      <c r="H34" s="689"/>
      <c r="I34" s="641"/>
      <c r="J34" s="641"/>
      <c r="K34" s="630"/>
      <c r="L34" s="693"/>
      <c r="M34" s="694"/>
      <c r="N34" s="694"/>
      <c r="O34" s="694"/>
      <c r="P34" s="694"/>
      <c r="Q34" s="694"/>
      <c r="R34" s="694"/>
      <c r="S34" s="694"/>
      <c r="T34" s="694"/>
      <c r="U34" s="694"/>
      <c r="V34" s="694"/>
      <c r="W34" s="694"/>
      <c r="X34" s="694"/>
      <c r="Y34" s="694"/>
      <c r="Z34" s="694"/>
      <c r="AA34" s="694"/>
      <c r="AB34" s="694"/>
      <c r="AC34" s="694"/>
      <c r="AD34" s="694"/>
      <c r="AE34" s="694"/>
      <c r="AF34" s="694"/>
      <c r="AG34" s="694"/>
      <c r="AH34" s="694"/>
      <c r="AI34" s="694"/>
      <c r="AJ34" s="694"/>
      <c r="AK34" s="694"/>
      <c r="AL34" s="694"/>
      <c r="AM34" s="694"/>
      <c r="AN34" s="694"/>
      <c r="AO34" s="695"/>
      <c r="AP34" s="630"/>
      <c r="AQ34" s="693"/>
      <c r="AR34" s="694"/>
      <c r="AS34" s="694"/>
      <c r="AT34" s="694"/>
      <c r="AU34" s="694"/>
      <c r="AV34" s="694"/>
      <c r="AW34" s="694"/>
      <c r="AX34" s="694"/>
      <c r="AY34" s="694"/>
      <c r="AZ34" s="694"/>
      <c r="BA34" s="694"/>
      <c r="BB34" s="694"/>
      <c r="BC34" s="694"/>
      <c r="BD34" s="694"/>
      <c r="BE34" s="694"/>
      <c r="BF34" s="694"/>
      <c r="BG34" s="694"/>
      <c r="BH34" s="694"/>
      <c r="BI34" s="694"/>
      <c r="BJ34" s="694"/>
      <c r="BK34" s="694"/>
      <c r="BL34" s="694"/>
      <c r="BM34" s="694"/>
      <c r="BN34" s="694"/>
      <c r="BO34" s="694"/>
      <c r="BP34" s="694"/>
      <c r="BQ34" s="694"/>
      <c r="BR34" s="694"/>
      <c r="BS34" s="694"/>
      <c r="BT34" s="695"/>
      <c r="BU34" s="16"/>
    </row>
    <row r="35" spans="2:73" s="17" customFormat="1" ht="15.75">
      <c r="B35" s="689"/>
      <c r="C35" s="689"/>
      <c r="D35" s="689"/>
      <c r="E35" s="689"/>
      <c r="F35" s="689"/>
      <c r="G35" s="689"/>
      <c r="H35" s="689"/>
      <c r="I35" s="641"/>
      <c r="J35" s="641"/>
      <c r="K35" s="630"/>
      <c r="L35" s="693"/>
      <c r="M35" s="694"/>
      <c r="N35" s="694"/>
      <c r="O35" s="694"/>
      <c r="P35" s="694"/>
      <c r="Q35" s="694"/>
      <c r="R35" s="694"/>
      <c r="S35" s="694"/>
      <c r="T35" s="694"/>
      <c r="U35" s="694"/>
      <c r="V35" s="694"/>
      <c r="W35" s="694"/>
      <c r="X35" s="694"/>
      <c r="Y35" s="694"/>
      <c r="Z35" s="694"/>
      <c r="AA35" s="694"/>
      <c r="AB35" s="694"/>
      <c r="AC35" s="694"/>
      <c r="AD35" s="694"/>
      <c r="AE35" s="694"/>
      <c r="AF35" s="694"/>
      <c r="AG35" s="694"/>
      <c r="AH35" s="694"/>
      <c r="AI35" s="694"/>
      <c r="AJ35" s="694"/>
      <c r="AK35" s="694"/>
      <c r="AL35" s="694"/>
      <c r="AM35" s="694"/>
      <c r="AN35" s="694"/>
      <c r="AO35" s="695"/>
      <c r="AP35" s="630"/>
      <c r="AQ35" s="693"/>
      <c r="AR35" s="694"/>
      <c r="AS35" s="694"/>
      <c r="AT35" s="694"/>
      <c r="AU35" s="694"/>
      <c r="AV35" s="694"/>
      <c r="AW35" s="694"/>
      <c r="AX35" s="694"/>
      <c r="AY35" s="694"/>
      <c r="AZ35" s="694"/>
      <c r="BA35" s="694"/>
      <c r="BB35" s="694"/>
      <c r="BC35" s="694"/>
      <c r="BD35" s="694"/>
      <c r="BE35" s="694"/>
      <c r="BF35" s="694"/>
      <c r="BG35" s="694"/>
      <c r="BH35" s="694"/>
      <c r="BI35" s="694"/>
      <c r="BJ35" s="694"/>
      <c r="BK35" s="694"/>
      <c r="BL35" s="694"/>
      <c r="BM35" s="694"/>
      <c r="BN35" s="694"/>
      <c r="BO35" s="694"/>
      <c r="BP35" s="694"/>
      <c r="BQ35" s="694"/>
      <c r="BR35" s="694"/>
      <c r="BS35" s="694"/>
      <c r="BT35" s="695"/>
      <c r="BU35" s="16"/>
    </row>
    <row r="36" spans="2:73" s="17" customFormat="1" ht="15.75">
      <c r="B36" s="689"/>
      <c r="C36" s="689"/>
      <c r="D36" s="689"/>
      <c r="E36" s="689"/>
      <c r="F36" s="689"/>
      <c r="G36" s="689"/>
      <c r="H36" s="689"/>
      <c r="I36" s="641"/>
      <c r="J36" s="641"/>
      <c r="K36" s="630"/>
      <c r="L36" s="693"/>
      <c r="M36" s="694"/>
      <c r="N36" s="694"/>
      <c r="O36" s="694"/>
      <c r="P36" s="694"/>
      <c r="Q36" s="694"/>
      <c r="R36" s="694"/>
      <c r="S36" s="694"/>
      <c r="T36" s="694"/>
      <c r="U36" s="694"/>
      <c r="V36" s="694"/>
      <c r="W36" s="694"/>
      <c r="X36" s="694"/>
      <c r="Y36" s="694"/>
      <c r="Z36" s="694"/>
      <c r="AA36" s="694"/>
      <c r="AB36" s="694"/>
      <c r="AC36" s="694"/>
      <c r="AD36" s="694"/>
      <c r="AE36" s="694"/>
      <c r="AF36" s="694"/>
      <c r="AG36" s="694"/>
      <c r="AH36" s="694"/>
      <c r="AI36" s="694"/>
      <c r="AJ36" s="694"/>
      <c r="AK36" s="694"/>
      <c r="AL36" s="694"/>
      <c r="AM36" s="694"/>
      <c r="AN36" s="694"/>
      <c r="AO36" s="695"/>
      <c r="AP36" s="630"/>
      <c r="AQ36" s="693"/>
      <c r="AR36" s="694"/>
      <c r="AS36" s="694"/>
      <c r="AT36" s="694"/>
      <c r="AU36" s="694"/>
      <c r="AV36" s="694"/>
      <c r="AW36" s="694"/>
      <c r="AX36" s="694"/>
      <c r="AY36" s="694"/>
      <c r="AZ36" s="694"/>
      <c r="BA36" s="694"/>
      <c r="BB36" s="694"/>
      <c r="BC36" s="694"/>
      <c r="BD36" s="694"/>
      <c r="BE36" s="694"/>
      <c r="BF36" s="694"/>
      <c r="BG36" s="694"/>
      <c r="BH36" s="694"/>
      <c r="BI36" s="694"/>
      <c r="BJ36" s="694"/>
      <c r="BK36" s="694"/>
      <c r="BL36" s="694"/>
      <c r="BM36" s="694"/>
      <c r="BN36" s="694"/>
      <c r="BO36" s="694"/>
      <c r="BP36" s="694"/>
      <c r="BQ36" s="694"/>
      <c r="BR36" s="694"/>
      <c r="BS36" s="694"/>
      <c r="BT36" s="695"/>
      <c r="BU36" s="16"/>
    </row>
    <row r="37" spans="2:73" s="17" customFormat="1" ht="15.75">
      <c r="B37" s="689"/>
      <c r="C37" s="689"/>
      <c r="D37" s="689"/>
      <c r="E37" s="689"/>
      <c r="F37" s="689"/>
      <c r="G37" s="689"/>
      <c r="H37" s="689"/>
      <c r="I37" s="641"/>
      <c r="J37" s="641"/>
      <c r="K37" s="630"/>
      <c r="L37" s="693"/>
      <c r="M37" s="694"/>
      <c r="N37" s="694"/>
      <c r="O37" s="694"/>
      <c r="P37" s="694"/>
      <c r="Q37" s="694"/>
      <c r="R37" s="694"/>
      <c r="S37" s="694"/>
      <c r="T37" s="694"/>
      <c r="U37" s="694"/>
      <c r="V37" s="694"/>
      <c r="W37" s="694"/>
      <c r="X37" s="694"/>
      <c r="Y37" s="694"/>
      <c r="Z37" s="694"/>
      <c r="AA37" s="694"/>
      <c r="AB37" s="694"/>
      <c r="AC37" s="694"/>
      <c r="AD37" s="694"/>
      <c r="AE37" s="694"/>
      <c r="AF37" s="694"/>
      <c r="AG37" s="694"/>
      <c r="AH37" s="694"/>
      <c r="AI37" s="694"/>
      <c r="AJ37" s="694"/>
      <c r="AK37" s="694"/>
      <c r="AL37" s="694"/>
      <c r="AM37" s="694"/>
      <c r="AN37" s="694"/>
      <c r="AO37" s="695"/>
      <c r="AP37" s="630"/>
      <c r="AQ37" s="693"/>
      <c r="AR37" s="694"/>
      <c r="AS37" s="694"/>
      <c r="AT37" s="694"/>
      <c r="AU37" s="694"/>
      <c r="AV37" s="694"/>
      <c r="AW37" s="694"/>
      <c r="AX37" s="694"/>
      <c r="AY37" s="694"/>
      <c r="AZ37" s="694"/>
      <c r="BA37" s="694"/>
      <c r="BB37" s="694"/>
      <c r="BC37" s="694"/>
      <c r="BD37" s="694"/>
      <c r="BE37" s="694"/>
      <c r="BF37" s="694"/>
      <c r="BG37" s="694"/>
      <c r="BH37" s="694"/>
      <c r="BI37" s="694"/>
      <c r="BJ37" s="694"/>
      <c r="BK37" s="694"/>
      <c r="BL37" s="694"/>
      <c r="BM37" s="694"/>
      <c r="BN37" s="694"/>
      <c r="BO37" s="694"/>
      <c r="BP37" s="694"/>
      <c r="BQ37" s="694"/>
      <c r="BR37" s="694"/>
      <c r="BS37" s="694"/>
      <c r="BT37" s="695"/>
      <c r="BU37" s="16"/>
    </row>
    <row r="38" spans="2:73" s="17" customFormat="1" ht="15.75">
      <c r="B38" s="689"/>
      <c r="C38" s="689"/>
      <c r="D38" s="689"/>
      <c r="E38" s="689"/>
      <c r="F38" s="689"/>
      <c r="G38" s="689"/>
      <c r="H38" s="689"/>
      <c r="I38" s="641"/>
      <c r="J38" s="641"/>
      <c r="K38" s="630"/>
      <c r="L38" s="693"/>
      <c r="M38" s="694"/>
      <c r="N38" s="694"/>
      <c r="O38" s="694"/>
      <c r="P38" s="694"/>
      <c r="Q38" s="694"/>
      <c r="R38" s="694"/>
      <c r="S38" s="694"/>
      <c r="T38" s="694"/>
      <c r="U38" s="694"/>
      <c r="V38" s="694"/>
      <c r="W38" s="694"/>
      <c r="X38" s="694"/>
      <c r="Y38" s="694"/>
      <c r="Z38" s="694"/>
      <c r="AA38" s="694"/>
      <c r="AB38" s="694"/>
      <c r="AC38" s="694"/>
      <c r="AD38" s="694"/>
      <c r="AE38" s="694"/>
      <c r="AF38" s="694"/>
      <c r="AG38" s="694"/>
      <c r="AH38" s="694"/>
      <c r="AI38" s="694"/>
      <c r="AJ38" s="694"/>
      <c r="AK38" s="694"/>
      <c r="AL38" s="694"/>
      <c r="AM38" s="694"/>
      <c r="AN38" s="694"/>
      <c r="AO38" s="695"/>
      <c r="AP38" s="630"/>
      <c r="AQ38" s="693"/>
      <c r="AR38" s="694"/>
      <c r="AS38" s="694"/>
      <c r="AT38" s="694"/>
      <c r="AU38" s="694"/>
      <c r="AV38" s="694"/>
      <c r="AW38" s="694"/>
      <c r="AX38" s="694"/>
      <c r="AY38" s="694"/>
      <c r="AZ38" s="694"/>
      <c r="BA38" s="694"/>
      <c r="BB38" s="694"/>
      <c r="BC38" s="694"/>
      <c r="BD38" s="694"/>
      <c r="BE38" s="694"/>
      <c r="BF38" s="694"/>
      <c r="BG38" s="694"/>
      <c r="BH38" s="694"/>
      <c r="BI38" s="694"/>
      <c r="BJ38" s="694"/>
      <c r="BK38" s="694"/>
      <c r="BL38" s="694"/>
      <c r="BM38" s="694"/>
      <c r="BN38" s="694"/>
      <c r="BO38" s="694"/>
      <c r="BP38" s="694"/>
      <c r="BQ38" s="694"/>
      <c r="BR38" s="694"/>
      <c r="BS38" s="694"/>
      <c r="BT38" s="695"/>
      <c r="BU38" s="16"/>
    </row>
    <row r="39" spans="2:73" s="17" customFormat="1" ht="15.75">
      <c r="B39" s="689"/>
      <c r="C39" s="689"/>
      <c r="D39" s="689"/>
      <c r="E39" s="689"/>
      <c r="F39" s="689"/>
      <c r="G39" s="689"/>
      <c r="H39" s="689"/>
      <c r="I39" s="641"/>
      <c r="J39" s="641"/>
      <c r="K39" s="630"/>
      <c r="L39" s="693"/>
      <c r="M39" s="694"/>
      <c r="N39" s="694"/>
      <c r="O39" s="694"/>
      <c r="P39" s="694"/>
      <c r="Q39" s="694"/>
      <c r="R39" s="694"/>
      <c r="S39" s="694"/>
      <c r="T39" s="694"/>
      <c r="U39" s="694"/>
      <c r="V39" s="694"/>
      <c r="W39" s="694"/>
      <c r="X39" s="694"/>
      <c r="Y39" s="694"/>
      <c r="Z39" s="694"/>
      <c r="AA39" s="694"/>
      <c r="AB39" s="694"/>
      <c r="AC39" s="694"/>
      <c r="AD39" s="694"/>
      <c r="AE39" s="694"/>
      <c r="AF39" s="694"/>
      <c r="AG39" s="694"/>
      <c r="AH39" s="694"/>
      <c r="AI39" s="694"/>
      <c r="AJ39" s="694"/>
      <c r="AK39" s="694"/>
      <c r="AL39" s="694"/>
      <c r="AM39" s="694"/>
      <c r="AN39" s="694"/>
      <c r="AO39" s="695"/>
      <c r="AP39" s="630"/>
      <c r="AQ39" s="693"/>
      <c r="AR39" s="694"/>
      <c r="AS39" s="694"/>
      <c r="AT39" s="694"/>
      <c r="AU39" s="694"/>
      <c r="AV39" s="694"/>
      <c r="AW39" s="694"/>
      <c r="AX39" s="694"/>
      <c r="AY39" s="694"/>
      <c r="AZ39" s="694"/>
      <c r="BA39" s="694"/>
      <c r="BB39" s="694"/>
      <c r="BC39" s="694"/>
      <c r="BD39" s="694"/>
      <c r="BE39" s="694"/>
      <c r="BF39" s="694"/>
      <c r="BG39" s="694"/>
      <c r="BH39" s="694"/>
      <c r="BI39" s="694"/>
      <c r="BJ39" s="694"/>
      <c r="BK39" s="694"/>
      <c r="BL39" s="694"/>
      <c r="BM39" s="694"/>
      <c r="BN39" s="694"/>
      <c r="BO39" s="694"/>
      <c r="BP39" s="694"/>
      <c r="BQ39" s="694"/>
      <c r="BR39" s="694"/>
      <c r="BS39" s="694"/>
      <c r="BT39" s="695"/>
      <c r="BU39" s="16"/>
    </row>
    <row r="40" spans="2:73" s="17" customFormat="1" ht="15.75">
      <c r="B40" s="689"/>
      <c r="C40" s="689"/>
      <c r="D40" s="689"/>
      <c r="E40" s="689"/>
      <c r="F40" s="689"/>
      <c r="G40" s="689"/>
      <c r="H40" s="689"/>
      <c r="I40" s="641"/>
      <c r="J40" s="641"/>
      <c r="K40" s="630"/>
      <c r="L40" s="693"/>
      <c r="M40" s="694"/>
      <c r="N40" s="694"/>
      <c r="O40" s="694"/>
      <c r="P40" s="694"/>
      <c r="Q40" s="694"/>
      <c r="R40" s="694"/>
      <c r="S40" s="694"/>
      <c r="T40" s="694"/>
      <c r="U40" s="694"/>
      <c r="V40" s="694"/>
      <c r="W40" s="694"/>
      <c r="X40" s="694"/>
      <c r="Y40" s="694"/>
      <c r="Z40" s="694"/>
      <c r="AA40" s="694"/>
      <c r="AB40" s="694"/>
      <c r="AC40" s="694"/>
      <c r="AD40" s="694"/>
      <c r="AE40" s="694"/>
      <c r="AF40" s="694"/>
      <c r="AG40" s="694"/>
      <c r="AH40" s="694"/>
      <c r="AI40" s="694"/>
      <c r="AJ40" s="694"/>
      <c r="AK40" s="694"/>
      <c r="AL40" s="694"/>
      <c r="AM40" s="694"/>
      <c r="AN40" s="694"/>
      <c r="AO40" s="695"/>
      <c r="AP40" s="630"/>
      <c r="AQ40" s="693"/>
      <c r="AR40" s="694"/>
      <c r="AS40" s="694"/>
      <c r="AT40" s="694"/>
      <c r="AU40" s="694"/>
      <c r="AV40" s="694"/>
      <c r="AW40" s="694"/>
      <c r="AX40" s="694"/>
      <c r="AY40" s="694"/>
      <c r="AZ40" s="694"/>
      <c r="BA40" s="694"/>
      <c r="BB40" s="694"/>
      <c r="BC40" s="694"/>
      <c r="BD40" s="694"/>
      <c r="BE40" s="694"/>
      <c r="BF40" s="694"/>
      <c r="BG40" s="694"/>
      <c r="BH40" s="694"/>
      <c r="BI40" s="694"/>
      <c r="BJ40" s="694"/>
      <c r="BK40" s="694"/>
      <c r="BL40" s="694"/>
      <c r="BM40" s="694"/>
      <c r="BN40" s="694"/>
      <c r="BO40" s="694"/>
      <c r="BP40" s="694"/>
      <c r="BQ40" s="694"/>
      <c r="BR40" s="694"/>
      <c r="BS40" s="694"/>
      <c r="BT40" s="695"/>
      <c r="BU40" s="16"/>
    </row>
    <row r="41" spans="2:73" s="17" customFormat="1" ht="15.75">
      <c r="B41" s="689"/>
      <c r="C41" s="689"/>
      <c r="D41" s="689"/>
      <c r="E41" s="689"/>
      <c r="F41" s="689"/>
      <c r="G41" s="689"/>
      <c r="H41" s="689"/>
      <c r="I41" s="641"/>
      <c r="J41" s="641"/>
      <c r="K41" s="630"/>
      <c r="L41" s="693"/>
      <c r="M41" s="694"/>
      <c r="N41" s="694"/>
      <c r="O41" s="694"/>
      <c r="P41" s="694"/>
      <c r="Q41" s="694"/>
      <c r="R41" s="694"/>
      <c r="S41" s="694"/>
      <c r="T41" s="694"/>
      <c r="U41" s="694"/>
      <c r="V41" s="694"/>
      <c r="W41" s="694"/>
      <c r="X41" s="694"/>
      <c r="Y41" s="694"/>
      <c r="Z41" s="694"/>
      <c r="AA41" s="694"/>
      <c r="AB41" s="694"/>
      <c r="AC41" s="694"/>
      <c r="AD41" s="694"/>
      <c r="AE41" s="694"/>
      <c r="AF41" s="694"/>
      <c r="AG41" s="694"/>
      <c r="AH41" s="694"/>
      <c r="AI41" s="694"/>
      <c r="AJ41" s="694"/>
      <c r="AK41" s="694"/>
      <c r="AL41" s="694"/>
      <c r="AM41" s="694"/>
      <c r="AN41" s="694"/>
      <c r="AO41" s="695"/>
      <c r="AP41" s="630"/>
      <c r="AQ41" s="693"/>
      <c r="AR41" s="694"/>
      <c r="AS41" s="694"/>
      <c r="AT41" s="694"/>
      <c r="AU41" s="694"/>
      <c r="AV41" s="694"/>
      <c r="AW41" s="694"/>
      <c r="AX41" s="694"/>
      <c r="AY41" s="694"/>
      <c r="AZ41" s="694"/>
      <c r="BA41" s="694"/>
      <c r="BB41" s="694"/>
      <c r="BC41" s="694"/>
      <c r="BD41" s="694"/>
      <c r="BE41" s="694"/>
      <c r="BF41" s="694"/>
      <c r="BG41" s="694"/>
      <c r="BH41" s="694"/>
      <c r="BI41" s="694"/>
      <c r="BJ41" s="694"/>
      <c r="BK41" s="694"/>
      <c r="BL41" s="694"/>
      <c r="BM41" s="694"/>
      <c r="BN41" s="694"/>
      <c r="BO41" s="694"/>
      <c r="BP41" s="694"/>
      <c r="BQ41" s="694"/>
      <c r="BR41" s="694"/>
      <c r="BS41" s="694"/>
      <c r="BT41" s="695"/>
      <c r="BU41" s="16"/>
    </row>
    <row r="42" spans="2:73" s="17" customFormat="1" ht="15.75">
      <c r="B42" s="689"/>
      <c r="C42" s="689"/>
      <c r="D42" s="689"/>
      <c r="E42" s="689"/>
      <c r="F42" s="689"/>
      <c r="G42" s="689"/>
      <c r="H42" s="689"/>
      <c r="I42" s="641"/>
      <c r="J42" s="641"/>
      <c r="K42" s="630"/>
      <c r="L42" s="693"/>
      <c r="M42" s="694"/>
      <c r="N42" s="694"/>
      <c r="O42" s="694"/>
      <c r="P42" s="694"/>
      <c r="Q42" s="694"/>
      <c r="R42" s="694"/>
      <c r="S42" s="694"/>
      <c r="T42" s="694"/>
      <c r="U42" s="694"/>
      <c r="V42" s="694"/>
      <c r="W42" s="694"/>
      <c r="X42" s="694"/>
      <c r="Y42" s="694"/>
      <c r="Z42" s="694"/>
      <c r="AA42" s="694"/>
      <c r="AB42" s="694"/>
      <c r="AC42" s="694"/>
      <c r="AD42" s="694"/>
      <c r="AE42" s="694"/>
      <c r="AF42" s="694"/>
      <c r="AG42" s="694"/>
      <c r="AH42" s="694"/>
      <c r="AI42" s="694"/>
      <c r="AJ42" s="694"/>
      <c r="AK42" s="694"/>
      <c r="AL42" s="694"/>
      <c r="AM42" s="694"/>
      <c r="AN42" s="694"/>
      <c r="AO42" s="695"/>
      <c r="AP42" s="630"/>
      <c r="AQ42" s="693"/>
      <c r="AR42" s="694"/>
      <c r="AS42" s="694"/>
      <c r="AT42" s="694"/>
      <c r="AU42" s="694"/>
      <c r="AV42" s="694"/>
      <c r="AW42" s="694"/>
      <c r="AX42" s="694"/>
      <c r="AY42" s="694"/>
      <c r="AZ42" s="694"/>
      <c r="BA42" s="694"/>
      <c r="BB42" s="694"/>
      <c r="BC42" s="694"/>
      <c r="BD42" s="694"/>
      <c r="BE42" s="694"/>
      <c r="BF42" s="694"/>
      <c r="BG42" s="694"/>
      <c r="BH42" s="694"/>
      <c r="BI42" s="694"/>
      <c r="BJ42" s="694"/>
      <c r="BK42" s="694"/>
      <c r="BL42" s="694"/>
      <c r="BM42" s="694"/>
      <c r="BN42" s="694"/>
      <c r="BO42" s="694"/>
      <c r="BP42" s="694"/>
      <c r="BQ42" s="694"/>
      <c r="BR42" s="694"/>
      <c r="BS42" s="694"/>
      <c r="BT42" s="695"/>
      <c r="BU42" s="16"/>
    </row>
    <row r="43" spans="2:73" s="17" customFormat="1" ht="15.75">
      <c r="B43" s="689"/>
      <c r="C43" s="689"/>
      <c r="D43" s="689"/>
      <c r="E43" s="689"/>
      <c r="F43" s="689"/>
      <c r="G43" s="689"/>
      <c r="H43" s="689"/>
      <c r="I43" s="641"/>
      <c r="J43" s="641"/>
      <c r="K43" s="630"/>
      <c r="L43" s="693"/>
      <c r="M43" s="694"/>
      <c r="N43" s="694"/>
      <c r="O43" s="694"/>
      <c r="P43" s="694"/>
      <c r="Q43" s="694"/>
      <c r="R43" s="694"/>
      <c r="S43" s="694"/>
      <c r="T43" s="694"/>
      <c r="U43" s="694"/>
      <c r="V43" s="694"/>
      <c r="W43" s="694"/>
      <c r="X43" s="694"/>
      <c r="Y43" s="694"/>
      <c r="Z43" s="694"/>
      <c r="AA43" s="694"/>
      <c r="AB43" s="694"/>
      <c r="AC43" s="694"/>
      <c r="AD43" s="694"/>
      <c r="AE43" s="694"/>
      <c r="AF43" s="694"/>
      <c r="AG43" s="694"/>
      <c r="AH43" s="694"/>
      <c r="AI43" s="694"/>
      <c r="AJ43" s="694"/>
      <c r="AK43" s="694"/>
      <c r="AL43" s="694"/>
      <c r="AM43" s="694"/>
      <c r="AN43" s="694"/>
      <c r="AO43" s="695"/>
      <c r="AP43" s="630"/>
      <c r="AQ43" s="693"/>
      <c r="AR43" s="694"/>
      <c r="AS43" s="694"/>
      <c r="AT43" s="694"/>
      <c r="AU43" s="694"/>
      <c r="AV43" s="694"/>
      <c r="AW43" s="694"/>
      <c r="AX43" s="694"/>
      <c r="AY43" s="694"/>
      <c r="AZ43" s="694"/>
      <c r="BA43" s="694"/>
      <c r="BB43" s="694"/>
      <c r="BC43" s="694"/>
      <c r="BD43" s="694"/>
      <c r="BE43" s="694"/>
      <c r="BF43" s="694"/>
      <c r="BG43" s="694"/>
      <c r="BH43" s="694"/>
      <c r="BI43" s="694"/>
      <c r="BJ43" s="694"/>
      <c r="BK43" s="694"/>
      <c r="BL43" s="694"/>
      <c r="BM43" s="694"/>
      <c r="BN43" s="694"/>
      <c r="BO43" s="694"/>
      <c r="BP43" s="694"/>
      <c r="BQ43" s="694"/>
      <c r="BR43" s="694"/>
      <c r="BS43" s="694"/>
      <c r="BT43" s="695"/>
      <c r="BU43" s="16"/>
    </row>
    <row r="44" spans="2:73" s="17" customFormat="1" ht="15.75">
      <c r="B44" s="689"/>
      <c r="C44" s="689"/>
      <c r="D44" s="689"/>
      <c r="E44" s="689"/>
      <c r="F44" s="689"/>
      <c r="G44" s="689"/>
      <c r="H44" s="689"/>
      <c r="I44" s="641"/>
      <c r="J44" s="641"/>
      <c r="K44" s="630"/>
      <c r="L44" s="693"/>
      <c r="M44" s="694"/>
      <c r="N44" s="694"/>
      <c r="O44" s="694"/>
      <c r="P44" s="694"/>
      <c r="Q44" s="694"/>
      <c r="R44" s="694"/>
      <c r="S44" s="694"/>
      <c r="T44" s="694"/>
      <c r="U44" s="694"/>
      <c r="V44" s="694"/>
      <c r="W44" s="694"/>
      <c r="X44" s="694"/>
      <c r="Y44" s="694"/>
      <c r="Z44" s="694"/>
      <c r="AA44" s="694"/>
      <c r="AB44" s="694"/>
      <c r="AC44" s="694"/>
      <c r="AD44" s="694"/>
      <c r="AE44" s="694"/>
      <c r="AF44" s="694"/>
      <c r="AG44" s="694"/>
      <c r="AH44" s="694"/>
      <c r="AI44" s="694"/>
      <c r="AJ44" s="694"/>
      <c r="AK44" s="694"/>
      <c r="AL44" s="694"/>
      <c r="AM44" s="694"/>
      <c r="AN44" s="694"/>
      <c r="AO44" s="695"/>
      <c r="AP44" s="630"/>
      <c r="AQ44" s="693"/>
      <c r="AR44" s="694"/>
      <c r="AS44" s="694"/>
      <c r="AT44" s="694"/>
      <c r="AU44" s="694"/>
      <c r="AV44" s="694"/>
      <c r="AW44" s="694"/>
      <c r="AX44" s="694"/>
      <c r="AY44" s="694"/>
      <c r="AZ44" s="694"/>
      <c r="BA44" s="694"/>
      <c r="BB44" s="694"/>
      <c r="BC44" s="694"/>
      <c r="BD44" s="694"/>
      <c r="BE44" s="694"/>
      <c r="BF44" s="694"/>
      <c r="BG44" s="694"/>
      <c r="BH44" s="694"/>
      <c r="BI44" s="694"/>
      <c r="BJ44" s="694"/>
      <c r="BK44" s="694"/>
      <c r="BL44" s="694"/>
      <c r="BM44" s="694"/>
      <c r="BN44" s="694"/>
      <c r="BO44" s="694"/>
      <c r="BP44" s="694"/>
      <c r="BQ44" s="694"/>
      <c r="BR44" s="694"/>
      <c r="BS44" s="694"/>
      <c r="BT44" s="695"/>
      <c r="BU44" s="16"/>
    </row>
    <row r="45" spans="2:73" s="17" customFormat="1" ht="15.75">
      <c r="B45" s="689"/>
      <c r="C45" s="689"/>
      <c r="D45" s="689"/>
      <c r="E45" s="689"/>
      <c r="F45" s="689"/>
      <c r="G45" s="689"/>
      <c r="H45" s="689"/>
      <c r="I45" s="641"/>
      <c r="J45" s="641"/>
      <c r="K45" s="630"/>
      <c r="L45" s="693"/>
      <c r="M45" s="694"/>
      <c r="N45" s="694"/>
      <c r="O45" s="694"/>
      <c r="P45" s="694"/>
      <c r="Q45" s="694"/>
      <c r="R45" s="694"/>
      <c r="S45" s="694"/>
      <c r="T45" s="694"/>
      <c r="U45" s="694"/>
      <c r="V45" s="694"/>
      <c r="W45" s="694"/>
      <c r="X45" s="694"/>
      <c r="Y45" s="694"/>
      <c r="Z45" s="694"/>
      <c r="AA45" s="694"/>
      <c r="AB45" s="694"/>
      <c r="AC45" s="694"/>
      <c r="AD45" s="694"/>
      <c r="AE45" s="694"/>
      <c r="AF45" s="694"/>
      <c r="AG45" s="694"/>
      <c r="AH45" s="694"/>
      <c r="AI45" s="694"/>
      <c r="AJ45" s="694"/>
      <c r="AK45" s="694"/>
      <c r="AL45" s="694"/>
      <c r="AM45" s="694"/>
      <c r="AN45" s="694"/>
      <c r="AO45" s="695"/>
      <c r="AP45" s="630"/>
      <c r="AQ45" s="693"/>
      <c r="AR45" s="694"/>
      <c r="AS45" s="694"/>
      <c r="AT45" s="694"/>
      <c r="AU45" s="694"/>
      <c r="AV45" s="694"/>
      <c r="AW45" s="694"/>
      <c r="AX45" s="694"/>
      <c r="AY45" s="694"/>
      <c r="AZ45" s="694"/>
      <c r="BA45" s="694"/>
      <c r="BB45" s="694"/>
      <c r="BC45" s="694"/>
      <c r="BD45" s="694"/>
      <c r="BE45" s="694"/>
      <c r="BF45" s="694"/>
      <c r="BG45" s="694"/>
      <c r="BH45" s="694"/>
      <c r="BI45" s="694"/>
      <c r="BJ45" s="694"/>
      <c r="BK45" s="694"/>
      <c r="BL45" s="694"/>
      <c r="BM45" s="694"/>
      <c r="BN45" s="694"/>
      <c r="BO45" s="694"/>
      <c r="BP45" s="694"/>
      <c r="BQ45" s="694"/>
      <c r="BR45" s="694"/>
      <c r="BS45" s="694"/>
      <c r="BT45" s="695"/>
      <c r="BU45" s="16"/>
    </row>
    <row r="46" spans="2:73" s="17" customFormat="1" ht="15.75">
      <c r="B46" s="689"/>
      <c r="C46" s="689"/>
      <c r="D46" s="689"/>
      <c r="E46" s="689"/>
      <c r="F46" s="689"/>
      <c r="G46" s="689"/>
      <c r="H46" s="689"/>
      <c r="I46" s="641"/>
      <c r="J46" s="641"/>
      <c r="K46" s="630"/>
      <c r="L46" s="693"/>
      <c r="M46" s="694"/>
      <c r="N46" s="694"/>
      <c r="O46" s="694"/>
      <c r="P46" s="694"/>
      <c r="Q46" s="694"/>
      <c r="R46" s="694"/>
      <c r="S46" s="694"/>
      <c r="T46" s="694"/>
      <c r="U46" s="694"/>
      <c r="V46" s="694"/>
      <c r="W46" s="694"/>
      <c r="X46" s="694"/>
      <c r="Y46" s="694"/>
      <c r="Z46" s="694"/>
      <c r="AA46" s="694"/>
      <c r="AB46" s="694"/>
      <c r="AC46" s="694"/>
      <c r="AD46" s="694"/>
      <c r="AE46" s="694"/>
      <c r="AF46" s="694"/>
      <c r="AG46" s="694"/>
      <c r="AH46" s="694"/>
      <c r="AI46" s="694"/>
      <c r="AJ46" s="694"/>
      <c r="AK46" s="694"/>
      <c r="AL46" s="694"/>
      <c r="AM46" s="694"/>
      <c r="AN46" s="694"/>
      <c r="AO46" s="695"/>
      <c r="AP46" s="630"/>
      <c r="AQ46" s="693"/>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5"/>
      <c r="BU46" s="16"/>
    </row>
    <row r="47" spans="2:73" s="17" customFormat="1" ht="15.75">
      <c r="B47" s="689"/>
      <c r="C47" s="689"/>
      <c r="D47" s="689"/>
      <c r="E47" s="689"/>
      <c r="F47" s="689"/>
      <c r="G47" s="689"/>
      <c r="H47" s="689"/>
      <c r="I47" s="641"/>
      <c r="J47" s="641"/>
      <c r="K47" s="630"/>
      <c r="L47" s="693"/>
      <c r="M47" s="694"/>
      <c r="N47" s="694"/>
      <c r="O47" s="694"/>
      <c r="P47" s="694"/>
      <c r="Q47" s="694"/>
      <c r="R47" s="694"/>
      <c r="S47" s="694"/>
      <c r="T47" s="694"/>
      <c r="U47" s="694"/>
      <c r="V47" s="694"/>
      <c r="W47" s="694"/>
      <c r="X47" s="694"/>
      <c r="Y47" s="694"/>
      <c r="Z47" s="694"/>
      <c r="AA47" s="694"/>
      <c r="AB47" s="694"/>
      <c r="AC47" s="694"/>
      <c r="AD47" s="694"/>
      <c r="AE47" s="694"/>
      <c r="AF47" s="694"/>
      <c r="AG47" s="694"/>
      <c r="AH47" s="694"/>
      <c r="AI47" s="694"/>
      <c r="AJ47" s="694"/>
      <c r="AK47" s="694"/>
      <c r="AL47" s="694"/>
      <c r="AM47" s="694"/>
      <c r="AN47" s="694"/>
      <c r="AO47" s="695"/>
      <c r="AP47" s="630"/>
      <c r="AQ47" s="693"/>
      <c r="AR47" s="694"/>
      <c r="AS47" s="694"/>
      <c r="AT47" s="694"/>
      <c r="AU47" s="694"/>
      <c r="AV47" s="694"/>
      <c r="AW47" s="694"/>
      <c r="AX47" s="694"/>
      <c r="AY47" s="694"/>
      <c r="AZ47" s="694"/>
      <c r="BA47" s="694"/>
      <c r="BB47" s="694"/>
      <c r="BC47" s="694"/>
      <c r="BD47" s="694"/>
      <c r="BE47" s="694"/>
      <c r="BF47" s="694"/>
      <c r="BG47" s="694"/>
      <c r="BH47" s="694"/>
      <c r="BI47" s="694"/>
      <c r="BJ47" s="694"/>
      <c r="BK47" s="694"/>
      <c r="BL47" s="694"/>
      <c r="BM47" s="694"/>
      <c r="BN47" s="694"/>
      <c r="BO47" s="694"/>
      <c r="BP47" s="694"/>
      <c r="BQ47" s="694"/>
      <c r="BR47" s="694"/>
      <c r="BS47" s="694"/>
      <c r="BT47" s="695"/>
      <c r="BU47" s="16"/>
    </row>
    <row r="48" spans="2:73" s="17" customFormat="1" ht="15.75">
      <c r="B48" s="689"/>
      <c r="C48" s="689"/>
      <c r="D48" s="689"/>
      <c r="E48" s="689"/>
      <c r="F48" s="689"/>
      <c r="G48" s="689"/>
      <c r="H48" s="689"/>
      <c r="I48" s="641"/>
      <c r="J48" s="641"/>
      <c r="K48" s="630"/>
      <c r="L48" s="693"/>
      <c r="M48" s="694"/>
      <c r="N48" s="694"/>
      <c r="O48" s="694"/>
      <c r="P48" s="694"/>
      <c r="Q48" s="694"/>
      <c r="R48" s="694"/>
      <c r="S48" s="694"/>
      <c r="T48" s="694"/>
      <c r="U48" s="694"/>
      <c r="V48" s="694"/>
      <c r="W48" s="694"/>
      <c r="X48" s="694"/>
      <c r="Y48" s="694"/>
      <c r="Z48" s="694"/>
      <c r="AA48" s="694"/>
      <c r="AB48" s="694"/>
      <c r="AC48" s="694"/>
      <c r="AD48" s="694"/>
      <c r="AE48" s="694"/>
      <c r="AF48" s="694"/>
      <c r="AG48" s="694"/>
      <c r="AH48" s="694"/>
      <c r="AI48" s="694"/>
      <c r="AJ48" s="694"/>
      <c r="AK48" s="694"/>
      <c r="AL48" s="694"/>
      <c r="AM48" s="694"/>
      <c r="AN48" s="694"/>
      <c r="AO48" s="695"/>
      <c r="AP48" s="630"/>
      <c r="AQ48" s="693"/>
      <c r="AR48" s="694"/>
      <c r="AS48" s="694"/>
      <c r="AT48" s="694"/>
      <c r="AU48" s="694"/>
      <c r="AV48" s="694"/>
      <c r="AW48" s="694"/>
      <c r="AX48" s="694"/>
      <c r="AY48" s="694"/>
      <c r="AZ48" s="694"/>
      <c r="BA48" s="694"/>
      <c r="BB48" s="694"/>
      <c r="BC48" s="694"/>
      <c r="BD48" s="694"/>
      <c r="BE48" s="694"/>
      <c r="BF48" s="694"/>
      <c r="BG48" s="694"/>
      <c r="BH48" s="694"/>
      <c r="BI48" s="694"/>
      <c r="BJ48" s="694"/>
      <c r="BK48" s="694"/>
      <c r="BL48" s="694"/>
      <c r="BM48" s="694"/>
      <c r="BN48" s="694"/>
      <c r="BO48" s="694"/>
      <c r="BP48" s="694"/>
      <c r="BQ48" s="694"/>
      <c r="BR48" s="694"/>
      <c r="BS48" s="694"/>
      <c r="BT48" s="695"/>
      <c r="BU48" s="16"/>
    </row>
    <row r="49" spans="2:73" s="17" customFormat="1" ht="15.75">
      <c r="B49" s="689"/>
      <c r="C49" s="689"/>
      <c r="D49" s="689"/>
      <c r="E49" s="689"/>
      <c r="F49" s="689"/>
      <c r="G49" s="689"/>
      <c r="H49" s="689"/>
      <c r="I49" s="641"/>
      <c r="J49" s="641"/>
      <c r="K49" s="630"/>
      <c r="L49" s="693"/>
      <c r="M49" s="694"/>
      <c r="N49" s="694"/>
      <c r="O49" s="694"/>
      <c r="P49" s="694"/>
      <c r="Q49" s="694"/>
      <c r="R49" s="694"/>
      <c r="S49" s="694"/>
      <c r="T49" s="694"/>
      <c r="U49" s="694"/>
      <c r="V49" s="694"/>
      <c r="W49" s="694"/>
      <c r="X49" s="694"/>
      <c r="Y49" s="694"/>
      <c r="Z49" s="694"/>
      <c r="AA49" s="694"/>
      <c r="AB49" s="694"/>
      <c r="AC49" s="694"/>
      <c r="AD49" s="694"/>
      <c r="AE49" s="694"/>
      <c r="AF49" s="694"/>
      <c r="AG49" s="694"/>
      <c r="AH49" s="694"/>
      <c r="AI49" s="694"/>
      <c r="AJ49" s="694"/>
      <c r="AK49" s="694"/>
      <c r="AL49" s="694"/>
      <c r="AM49" s="694"/>
      <c r="AN49" s="694"/>
      <c r="AO49" s="695"/>
      <c r="AP49" s="630"/>
      <c r="AQ49" s="693"/>
      <c r="AR49" s="694"/>
      <c r="AS49" s="694"/>
      <c r="AT49" s="694"/>
      <c r="AU49" s="694"/>
      <c r="AV49" s="694"/>
      <c r="AW49" s="694"/>
      <c r="AX49" s="694"/>
      <c r="AY49" s="694"/>
      <c r="AZ49" s="694"/>
      <c r="BA49" s="694"/>
      <c r="BB49" s="694"/>
      <c r="BC49" s="694"/>
      <c r="BD49" s="694"/>
      <c r="BE49" s="694"/>
      <c r="BF49" s="694"/>
      <c r="BG49" s="694"/>
      <c r="BH49" s="694"/>
      <c r="BI49" s="694"/>
      <c r="BJ49" s="694"/>
      <c r="BK49" s="694"/>
      <c r="BL49" s="694"/>
      <c r="BM49" s="694"/>
      <c r="BN49" s="694"/>
      <c r="BO49" s="694"/>
      <c r="BP49" s="694"/>
      <c r="BQ49" s="694"/>
      <c r="BR49" s="694"/>
      <c r="BS49" s="694"/>
      <c r="BT49" s="695"/>
      <c r="BU49" s="16"/>
    </row>
    <row r="50" spans="2:73" s="17" customFormat="1" ht="15.75">
      <c r="B50" s="689"/>
      <c r="C50" s="689"/>
      <c r="D50" s="689"/>
      <c r="E50" s="689"/>
      <c r="F50" s="689"/>
      <c r="G50" s="689"/>
      <c r="H50" s="689"/>
      <c r="I50" s="641"/>
      <c r="J50" s="641"/>
      <c r="K50" s="630"/>
      <c r="L50" s="693"/>
      <c r="M50" s="694"/>
      <c r="N50" s="694"/>
      <c r="O50" s="694"/>
      <c r="P50" s="694"/>
      <c r="Q50" s="694"/>
      <c r="R50" s="694"/>
      <c r="S50" s="694"/>
      <c r="T50" s="694"/>
      <c r="U50" s="694"/>
      <c r="V50" s="694"/>
      <c r="W50" s="694"/>
      <c r="X50" s="694"/>
      <c r="Y50" s="694"/>
      <c r="Z50" s="694"/>
      <c r="AA50" s="694"/>
      <c r="AB50" s="694"/>
      <c r="AC50" s="694"/>
      <c r="AD50" s="694"/>
      <c r="AE50" s="694"/>
      <c r="AF50" s="694"/>
      <c r="AG50" s="694"/>
      <c r="AH50" s="694"/>
      <c r="AI50" s="694"/>
      <c r="AJ50" s="694"/>
      <c r="AK50" s="694"/>
      <c r="AL50" s="694"/>
      <c r="AM50" s="694"/>
      <c r="AN50" s="694"/>
      <c r="AO50" s="695"/>
      <c r="AP50" s="630"/>
      <c r="AQ50" s="693"/>
      <c r="AR50" s="694"/>
      <c r="AS50" s="694"/>
      <c r="AT50" s="694"/>
      <c r="AU50" s="694"/>
      <c r="AV50" s="694"/>
      <c r="AW50" s="694"/>
      <c r="AX50" s="694"/>
      <c r="AY50" s="694"/>
      <c r="AZ50" s="694"/>
      <c r="BA50" s="694"/>
      <c r="BB50" s="694"/>
      <c r="BC50" s="694"/>
      <c r="BD50" s="694"/>
      <c r="BE50" s="694"/>
      <c r="BF50" s="694"/>
      <c r="BG50" s="694"/>
      <c r="BH50" s="694"/>
      <c r="BI50" s="694"/>
      <c r="BJ50" s="694"/>
      <c r="BK50" s="694"/>
      <c r="BL50" s="694"/>
      <c r="BM50" s="694"/>
      <c r="BN50" s="694"/>
      <c r="BO50" s="694"/>
      <c r="BP50" s="694"/>
      <c r="BQ50" s="694"/>
      <c r="BR50" s="694"/>
      <c r="BS50" s="694"/>
      <c r="BT50" s="695"/>
      <c r="BU50" s="16"/>
    </row>
    <row r="51" spans="2:73" s="17" customFormat="1" ht="15.75">
      <c r="B51" s="689"/>
      <c r="C51" s="689"/>
      <c r="D51" s="689"/>
      <c r="E51" s="689"/>
      <c r="F51" s="689"/>
      <c r="G51" s="689"/>
      <c r="H51" s="689"/>
      <c r="I51" s="641"/>
      <c r="J51" s="641"/>
      <c r="K51" s="630"/>
      <c r="L51" s="693"/>
      <c r="M51" s="694"/>
      <c r="N51" s="694"/>
      <c r="O51" s="694"/>
      <c r="P51" s="694"/>
      <c r="Q51" s="694"/>
      <c r="R51" s="694"/>
      <c r="S51" s="694"/>
      <c r="T51" s="694"/>
      <c r="U51" s="694"/>
      <c r="V51" s="694"/>
      <c r="W51" s="694"/>
      <c r="X51" s="694"/>
      <c r="Y51" s="694"/>
      <c r="Z51" s="694"/>
      <c r="AA51" s="694"/>
      <c r="AB51" s="694"/>
      <c r="AC51" s="694"/>
      <c r="AD51" s="694"/>
      <c r="AE51" s="694"/>
      <c r="AF51" s="694"/>
      <c r="AG51" s="694"/>
      <c r="AH51" s="694"/>
      <c r="AI51" s="694"/>
      <c r="AJ51" s="694"/>
      <c r="AK51" s="694"/>
      <c r="AL51" s="694"/>
      <c r="AM51" s="694"/>
      <c r="AN51" s="694"/>
      <c r="AO51" s="695"/>
      <c r="AP51" s="630"/>
      <c r="AQ51" s="693"/>
      <c r="AR51" s="694"/>
      <c r="AS51" s="694"/>
      <c r="AT51" s="694"/>
      <c r="AU51" s="694"/>
      <c r="AV51" s="694"/>
      <c r="AW51" s="694"/>
      <c r="AX51" s="694"/>
      <c r="AY51" s="694"/>
      <c r="AZ51" s="694"/>
      <c r="BA51" s="694"/>
      <c r="BB51" s="694"/>
      <c r="BC51" s="694"/>
      <c r="BD51" s="694"/>
      <c r="BE51" s="694"/>
      <c r="BF51" s="694"/>
      <c r="BG51" s="694"/>
      <c r="BH51" s="694"/>
      <c r="BI51" s="694"/>
      <c r="BJ51" s="694"/>
      <c r="BK51" s="694"/>
      <c r="BL51" s="694"/>
      <c r="BM51" s="694"/>
      <c r="BN51" s="694"/>
      <c r="BO51" s="694"/>
      <c r="BP51" s="694"/>
      <c r="BQ51" s="694"/>
      <c r="BR51" s="694"/>
      <c r="BS51" s="694"/>
      <c r="BT51" s="695"/>
      <c r="BU51" s="16"/>
    </row>
    <row r="52" spans="2:73" s="17" customFormat="1" ht="15.75">
      <c r="B52" s="689"/>
      <c r="C52" s="689"/>
      <c r="D52" s="689"/>
      <c r="E52" s="689"/>
      <c r="F52" s="689"/>
      <c r="G52" s="689"/>
      <c r="H52" s="689"/>
      <c r="I52" s="641"/>
      <c r="J52" s="641"/>
      <c r="K52" s="630"/>
      <c r="L52" s="693"/>
      <c r="M52" s="694"/>
      <c r="N52" s="694"/>
      <c r="O52" s="694"/>
      <c r="P52" s="694"/>
      <c r="Q52" s="694"/>
      <c r="R52" s="694"/>
      <c r="S52" s="694"/>
      <c r="T52" s="694"/>
      <c r="U52" s="694"/>
      <c r="V52" s="694"/>
      <c r="W52" s="694"/>
      <c r="X52" s="694"/>
      <c r="Y52" s="694"/>
      <c r="Z52" s="694"/>
      <c r="AA52" s="694"/>
      <c r="AB52" s="694"/>
      <c r="AC52" s="694"/>
      <c r="AD52" s="694"/>
      <c r="AE52" s="694"/>
      <c r="AF52" s="694"/>
      <c r="AG52" s="694"/>
      <c r="AH52" s="694"/>
      <c r="AI52" s="694"/>
      <c r="AJ52" s="694"/>
      <c r="AK52" s="694"/>
      <c r="AL52" s="694"/>
      <c r="AM52" s="694"/>
      <c r="AN52" s="694"/>
      <c r="AO52" s="695"/>
      <c r="AP52" s="630"/>
      <c r="AQ52" s="693"/>
      <c r="AR52" s="694"/>
      <c r="AS52" s="694"/>
      <c r="AT52" s="694"/>
      <c r="AU52" s="694"/>
      <c r="AV52" s="694"/>
      <c r="AW52" s="694"/>
      <c r="AX52" s="694"/>
      <c r="AY52" s="694"/>
      <c r="AZ52" s="694"/>
      <c r="BA52" s="694"/>
      <c r="BB52" s="694"/>
      <c r="BC52" s="694"/>
      <c r="BD52" s="694"/>
      <c r="BE52" s="694"/>
      <c r="BF52" s="694"/>
      <c r="BG52" s="694"/>
      <c r="BH52" s="694"/>
      <c r="BI52" s="694"/>
      <c r="BJ52" s="694"/>
      <c r="BK52" s="694"/>
      <c r="BL52" s="694"/>
      <c r="BM52" s="694"/>
      <c r="BN52" s="694"/>
      <c r="BO52" s="694"/>
      <c r="BP52" s="694"/>
      <c r="BQ52" s="694"/>
      <c r="BR52" s="694"/>
      <c r="BS52" s="694"/>
      <c r="BT52" s="695"/>
      <c r="BU52" s="16"/>
    </row>
    <row r="53" spans="2:73">
      <c r="B53" s="689"/>
      <c r="C53" s="689"/>
      <c r="D53" s="689"/>
      <c r="E53" s="689"/>
      <c r="F53" s="689"/>
      <c r="G53" s="689"/>
      <c r="H53" s="689"/>
      <c r="I53" s="641"/>
      <c r="J53" s="641"/>
      <c r="K53" s="630"/>
      <c r="L53" s="693"/>
      <c r="M53" s="694"/>
      <c r="N53" s="694"/>
      <c r="O53" s="694"/>
      <c r="P53" s="694"/>
      <c r="Q53" s="694"/>
      <c r="R53" s="694"/>
      <c r="S53" s="694"/>
      <c r="T53" s="694"/>
      <c r="U53" s="694"/>
      <c r="V53" s="694"/>
      <c r="W53" s="694"/>
      <c r="X53" s="694"/>
      <c r="Y53" s="694"/>
      <c r="Z53" s="694"/>
      <c r="AA53" s="694"/>
      <c r="AB53" s="694"/>
      <c r="AC53" s="694"/>
      <c r="AD53" s="694"/>
      <c r="AE53" s="694"/>
      <c r="AF53" s="694"/>
      <c r="AG53" s="694"/>
      <c r="AH53" s="694"/>
      <c r="AI53" s="694"/>
      <c r="AJ53" s="694"/>
      <c r="AK53" s="694"/>
      <c r="AL53" s="694"/>
      <c r="AM53" s="694"/>
      <c r="AN53" s="694"/>
      <c r="AO53" s="695"/>
      <c r="AP53" s="630"/>
      <c r="AQ53" s="693"/>
      <c r="AR53" s="694"/>
      <c r="AS53" s="694"/>
      <c r="AT53" s="694"/>
      <c r="AU53" s="694"/>
      <c r="AV53" s="694"/>
      <c r="AW53" s="694"/>
      <c r="AX53" s="694"/>
      <c r="AY53" s="694"/>
      <c r="AZ53" s="694"/>
      <c r="BA53" s="694"/>
      <c r="BB53" s="694"/>
      <c r="BC53" s="694"/>
      <c r="BD53" s="694"/>
      <c r="BE53" s="694"/>
      <c r="BF53" s="694"/>
      <c r="BG53" s="694"/>
      <c r="BH53" s="694"/>
      <c r="BI53" s="694"/>
      <c r="BJ53" s="694"/>
      <c r="BK53" s="694"/>
      <c r="BL53" s="694"/>
      <c r="BM53" s="694"/>
      <c r="BN53" s="694"/>
      <c r="BO53" s="694"/>
      <c r="BP53" s="694"/>
      <c r="BQ53" s="694"/>
      <c r="BR53" s="694"/>
      <c r="BS53" s="694"/>
      <c r="BT53" s="695"/>
    </row>
    <row r="54" spans="2:73">
      <c r="B54" s="689"/>
      <c r="C54" s="689"/>
      <c r="D54" s="689"/>
      <c r="E54" s="689"/>
      <c r="F54" s="689"/>
      <c r="G54" s="689"/>
      <c r="H54" s="689"/>
      <c r="I54" s="641"/>
      <c r="J54" s="641"/>
      <c r="K54" s="630"/>
      <c r="L54" s="693"/>
      <c r="M54" s="694"/>
      <c r="N54" s="694"/>
      <c r="O54" s="694"/>
      <c r="P54" s="694"/>
      <c r="Q54" s="694"/>
      <c r="R54" s="694"/>
      <c r="S54" s="694"/>
      <c r="T54" s="694"/>
      <c r="U54" s="694"/>
      <c r="V54" s="694"/>
      <c r="W54" s="694"/>
      <c r="X54" s="694"/>
      <c r="Y54" s="694"/>
      <c r="Z54" s="694"/>
      <c r="AA54" s="694"/>
      <c r="AB54" s="694"/>
      <c r="AC54" s="694"/>
      <c r="AD54" s="694"/>
      <c r="AE54" s="694"/>
      <c r="AF54" s="694"/>
      <c r="AG54" s="694"/>
      <c r="AH54" s="694"/>
      <c r="AI54" s="694"/>
      <c r="AJ54" s="694"/>
      <c r="AK54" s="694"/>
      <c r="AL54" s="694"/>
      <c r="AM54" s="694"/>
      <c r="AN54" s="694"/>
      <c r="AO54" s="695"/>
      <c r="AP54" s="630"/>
      <c r="AQ54" s="693"/>
      <c r="AR54" s="694"/>
      <c r="AS54" s="694"/>
      <c r="AT54" s="694"/>
      <c r="AU54" s="694"/>
      <c r="AV54" s="694"/>
      <c r="AW54" s="694"/>
      <c r="AX54" s="694"/>
      <c r="AY54" s="694"/>
      <c r="AZ54" s="694"/>
      <c r="BA54" s="694"/>
      <c r="BB54" s="694"/>
      <c r="BC54" s="694"/>
      <c r="BD54" s="694"/>
      <c r="BE54" s="694"/>
      <c r="BF54" s="694"/>
      <c r="BG54" s="694"/>
      <c r="BH54" s="694"/>
      <c r="BI54" s="694"/>
      <c r="BJ54" s="694"/>
      <c r="BK54" s="694"/>
      <c r="BL54" s="694"/>
      <c r="BM54" s="694"/>
      <c r="BN54" s="694"/>
      <c r="BO54" s="694"/>
      <c r="BP54" s="694"/>
      <c r="BQ54" s="694"/>
      <c r="BR54" s="694"/>
      <c r="BS54" s="694"/>
      <c r="BT54" s="695"/>
    </row>
    <row r="55" spans="2:73">
      <c r="B55" s="689"/>
      <c r="C55" s="689"/>
      <c r="D55" s="689"/>
      <c r="E55" s="689"/>
      <c r="F55" s="689"/>
      <c r="G55" s="689"/>
      <c r="H55" s="689"/>
      <c r="I55" s="641"/>
      <c r="J55" s="641"/>
      <c r="K55" s="630"/>
      <c r="L55" s="693"/>
      <c r="M55" s="694"/>
      <c r="N55" s="694"/>
      <c r="O55" s="694"/>
      <c r="P55" s="694"/>
      <c r="Q55" s="694"/>
      <c r="R55" s="694"/>
      <c r="S55" s="694"/>
      <c r="T55" s="694"/>
      <c r="U55" s="694"/>
      <c r="V55" s="694"/>
      <c r="W55" s="694"/>
      <c r="X55" s="694"/>
      <c r="Y55" s="694"/>
      <c r="Z55" s="694"/>
      <c r="AA55" s="694"/>
      <c r="AB55" s="694"/>
      <c r="AC55" s="694"/>
      <c r="AD55" s="694"/>
      <c r="AE55" s="694"/>
      <c r="AF55" s="694"/>
      <c r="AG55" s="694"/>
      <c r="AH55" s="694"/>
      <c r="AI55" s="694"/>
      <c r="AJ55" s="694"/>
      <c r="AK55" s="694"/>
      <c r="AL55" s="694"/>
      <c r="AM55" s="694"/>
      <c r="AN55" s="694"/>
      <c r="AO55" s="695"/>
      <c r="AP55" s="630"/>
      <c r="AQ55" s="693"/>
      <c r="AR55" s="694"/>
      <c r="AS55" s="694"/>
      <c r="AT55" s="694"/>
      <c r="AU55" s="694"/>
      <c r="AV55" s="694"/>
      <c r="AW55" s="694"/>
      <c r="AX55" s="694"/>
      <c r="AY55" s="694"/>
      <c r="AZ55" s="694"/>
      <c r="BA55" s="694"/>
      <c r="BB55" s="694"/>
      <c r="BC55" s="694"/>
      <c r="BD55" s="694"/>
      <c r="BE55" s="694"/>
      <c r="BF55" s="694"/>
      <c r="BG55" s="694"/>
      <c r="BH55" s="694"/>
      <c r="BI55" s="694"/>
      <c r="BJ55" s="694"/>
      <c r="BK55" s="694"/>
      <c r="BL55" s="694"/>
      <c r="BM55" s="694"/>
      <c r="BN55" s="694"/>
      <c r="BO55" s="694"/>
      <c r="BP55" s="694"/>
      <c r="BQ55" s="694"/>
      <c r="BR55" s="694"/>
      <c r="BS55" s="694"/>
      <c r="BT55" s="695"/>
    </row>
    <row r="56" spans="2:73">
      <c r="B56" s="689"/>
      <c r="C56" s="689"/>
      <c r="D56" s="689"/>
      <c r="E56" s="689"/>
      <c r="F56" s="689"/>
      <c r="G56" s="689"/>
      <c r="H56" s="689"/>
      <c r="I56" s="641"/>
      <c r="J56" s="641"/>
      <c r="K56" s="630"/>
      <c r="L56" s="693"/>
      <c r="M56" s="694"/>
      <c r="N56" s="694"/>
      <c r="O56" s="694"/>
      <c r="P56" s="694"/>
      <c r="Q56" s="694"/>
      <c r="R56" s="694"/>
      <c r="S56" s="694"/>
      <c r="T56" s="694"/>
      <c r="U56" s="694"/>
      <c r="V56" s="694"/>
      <c r="W56" s="694"/>
      <c r="X56" s="694"/>
      <c r="Y56" s="694"/>
      <c r="Z56" s="694"/>
      <c r="AA56" s="694"/>
      <c r="AB56" s="694"/>
      <c r="AC56" s="694"/>
      <c r="AD56" s="694"/>
      <c r="AE56" s="694"/>
      <c r="AF56" s="694"/>
      <c r="AG56" s="694"/>
      <c r="AH56" s="694"/>
      <c r="AI56" s="694"/>
      <c r="AJ56" s="694"/>
      <c r="AK56" s="694"/>
      <c r="AL56" s="694"/>
      <c r="AM56" s="694"/>
      <c r="AN56" s="694"/>
      <c r="AO56" s="695"/>
      <c r="AP56" s="630"/>
      <c r="AQ56" s="693"/>
      <c r="AR56" s="694"/>
      <c r="AS56" s="694"/>
      <c r="AT56" s="694"/>
      <c r="AU56" s="694"/>
      <c r="AV56" s="694"/>
      <c r="AW56" s="694"/>
      <c r="AX56" s="694"/>
      <c r="AY56" s="694"/>
      <c r="AZ56" s="694"/>
      <c r="BA56" s="694"/>
      <c r="BB56" s="694"/>
      <c r="BC56" s="694"/>
      <c r="BD56" s="694"/>
      <c r="BE56" s="694"/>
      <c r="BF56" s="694"/>
      <c r="BG56" s="694"/>
      <c r="BH56" s="694"/>
      <c r="BI56" s="694"/>
      <c r="BJ56" s="694"/>
      <c r="BK56" s="694"/>
      <c r="BL56" s="694"/>
      <c r="BM56" s="694"/>
      <c r="BN56" s="694"/>
      <c r="BO56" s="694"/>
      <c r="BP56" s="694"/>
      <c r="BQ56" s="694"/>
      <c r="BR56" s="694"/>
      <c r="BS56" s="694"/>
      <c r="BT56" s="695"/>
    </row>
    <row r="57" spans="2:73">
      <c r="B57" s="689"/>
      <c r="C57" s="689"/>
      <c r="D57" s="689"/>
      <c r="E57" s="689"/>
      <c r="F57" s="689"/>
      <c r="G57" s="689"/>
      <c r="H57" s="689"/>
      <c r="I57" s="641"/>
      <c r="J57" s="641"/>
      <c r="K57" s="630"/>
      <c r="L57" s="693"/>
      <c r="M57" s="694"/>
      <c r="N57" s="694"/>
      <c r="O57" s="694"/>
      <c r="P57" s="694"/>
      <c r="Q57" s="694"/>
      <c r="R57" s="694"/>
      <c r="S57" s="694"/>
      <c r="T57" s="694"/>
      <c r="U57" s="694"/>
      <c r="V57" s="694"/>
      <c r="W57" s="694"/>
      <c r="X57" s="694"/>
      <c r="Y57" s="694"/>
      <c r="Z57" s="694"/>
      <c r="AA57" s="694"/>
      <c r="AB57" s="694"/>
      <c r="AC57" s="694"/>
      <c r="AD57" s="694"/>
      <c r="AE57" s="694"/>
      <c r="AF57" s="694"/>
      <c r="AG57" s="694"/>
      <c r="AH57" s="694"/>
      <c r="AI57" s="694"/>
      <c r="AJ57" s="694"/>
      <c r="AK57" s="694"/>
      <c r="AL57" s="694"/>
      <c r="AM57" s="694"/>
      <c r="AN57" s="694"/>
      <c r="AO57" s="695"/>
      <c r="AP57" s="630"/>
      <c r="AQ57" s="693"/>
      <c r="AR57" s="694"/>
      <c r="AS57" s="694"/>
      <c r="AT57" s="694"/>
      <c r="AU57" s="694"/>
      <c r="AV57" s="694"/>
      <c r="AW57" s="694"/>
      <c r="AX57" s="694"/>
      <c r="AY57" s="694"/>
      <c r="AZ57" s="694"/>
      <c r="BA57" s="694"/>
      <c r="BB57" s="694"/>
      <c r="BC57" s="694"/>
      <c r="BD57" s="694"/>
      <c r="BE57" s="694"/>
      <c r="BF57" s="694"/>
      <c r="BG57" s="694"/>
      <c r="BH57" s="694"/>
      <c r="BI57" s="694"/>
      <c r="BJ57" s="694"/>
      <c r="BK57" s="694"/>
      <c r="BL57" s="694"/>
      <c r="BM57" s="694"/>
      <c r="BN57" s="694"/>
      <c r="BO57" s="694"/>
      <c r="BP57" s="694"/>
      <c r="BQ57" s="694"/>
      <c r="BR57" s="694"/>
      <c r="BS57" s="694"/>
      <c r="BT57" s="695"/>
    </row>
    <row r="58" spans="2:73">
      <c r="B58" s="689"/>
      <c r="C58" s="689"/>
      <c r="D58" s="689"/>
      <c r="E58" s="689"/>
      <c r="F58" s="689"/>
      <c r="G58" s="689"/>
      <c r="H58" s="689"/>
      <c r="I58" s="641"/>
      <c r="J58" s="641"/>
      <c r="K58" s="630"/>
      <c r="L58" s="693"/>
      <c r="M58" s="694"/>
      <c r="N58" s="694"/>
      <c r="O58" s="694"/>
      <c r="P58" s="694"/>
      <c r="Q58" s="694"/>
      <c r="R58" s="694"/>
      <c r="S58" s="694"/>
      <c r="T58" s="694"/>
      <c r="U58" s="694"/>
      <c r="V58" s="694"/>
      <c r="W58" s="694"/>
      <c r="X58" s="694"/>
      <c r="Y58" s="694"/>
      <c r="Z58" s="694"/>
      <c r="AA58" s="694"/>
      <c r="AB58" s="694"/>
      <c r="AC58" s="694"/>
      <c r="AD58" s="694"/>
      <c r="AE58" s="694"/>
      <c r="AF58" s="694"/>
      <c r="AG58" s="694"/>
      <c r="AH58" s="694"/>
      <c r="AI58" s="694"/>
      <c r="AJ58" s="694"/>
      <c r="AK58" s="694"/>
      <c r="AL58" s="694"/>
      <c r="AM58" s="694"/>
      <c r="AN58" s="694"/>
      <c r="AO58" s="695"/>
      <c r="AP58" s="630"/>
      <c r="AQ58" s="693"/>
      <c r="AR58" s="694"/>
      <c r="AS58" s="694"/>
      <c r="AT58" s="694"/>
      <c r="AU58" s="694"/>
      <c r="AV58" s="694"/>
      <c r="AW58" s="694"/>
      <c r="AX58" s="694"/>
      <c r="AY58" s="694"/>
      <c r="AZ58" s="694"/>
      <c r="BA58" s="694"/>
      <c r="BB58" s="694"/>
      <c r="BC58" s="694"/>
      <c r="BD58" s="694"/>
      <c r="BE58" s="694"/>
      <c r="BF58" s="694"/>
      <c r="BG58" s="694"/>
      <c r="BH58" s="694"/>
      <c r="BI58" s="694"/>
      <c r="BJ58" s="694"/>
      <c r="BK58" s="694"/>
      <c r="BL58" s="694"/>
      <c r="BM58" s="694"/>
      <c r="BN58" s="694"/>
      <c r="BO58" s="694"/>
      <c r="BP58" s="694"/>
      <c r="BQ58" s="694"/>
      <c r="BR58" s="694"/>
      <c r="BS58" s="694"/>
      <c r="BT58" s="695"/>
    </row>
    <row r="59" spans="2:73">
      <c r="B59" s="689"/>
      <c r="C59" s="689"/>
      <c r="D59" s="689"/>
      <c r="E59" s="689"/>
      <c r="F59" s="689"/>
      <c r="G59" s="689"/>
      <c r="H59" s="689"/>
      <c r="I59" s="641"/>
      <c r="J59" s="641"/>
      <c r="K59" s="630"/>
      <c r="L59" s="693"/>
      <c r="M59" s="694"/>
      <c r="N59" s="694"/>
      <c r="O59" s="694"/>
      <c r="P59" s="694"/>
      <c r="Q59" s="694"/>
      <c r="R59" s="694"/>
      <c r="S59" s="694"/>
      <c r="T59" s="694"/>
      <c r="U59" s="694"/>
      <c r="V59" s="694"/>
      <c r="W59" s="694"/>
      <c r="X59" s="694"/>
      <c r="Y59" s="694"/>
      <c r="Z59" s="694"/>
      <c r="AA59" s="694"/>
      <c r="AB59" s="694"/>
      <c r="AC59" s="694"/>
      <c r="AD59" s="694"/>
      <c r="AE59" s="694"/>
      <c r="AF59" s="694"/>
      <c r="AG59" s="694"/>
      <c r="AH59" s="694"/>
      <c r="AI59" s="694"/>
      <c r="AJ59" s="694"/>
      <c r="AK59" s="694"/>
      <c r="AL59" s="694"/>
      <c r="AM59" s="694"/>
      <c r="AN59" s="694"/>
      <c r="AO59" s="695"/>
      <c r="AP59" s="630"/>
      <c r="AQ59" s="693"/>
      <c r="AR59" s="694"/>
      <c r="AS59" s="694"/>
      <c r="AT59" s="694"/>
      <c r="AU59" s="694"/>
      <c r="AV59" s="694"/>
      <c r="AW59" s="694"/>
      <c r="AX59" s="694"/>
      <c r="AY59" s="694"/>
      <c r="AZ59" s="694"/>
      <c r="BA59" s="694"/>
      <c r="BB59" s="694"/>
      <c r="BC59" s="694"/>
      <c r="BD59" s="694"/>
      <c r="BE59" s="694"/>
      <c r="BF59" s="694"/>
      <c r="BG59" s="694"/>
      <c r="BH59" s="694"/>
      <c r="BI59" s="694"/>
      <c r="BJ59" s="694"/>
      <c r="BK59" s="694"/>
      <c r="BL59" s="694"/>
      <c r="BM59" s="694"/>
      <c r="BN59" s="694"/>
      <c r="BO59" s="694"/>
      <c r="BP59" s="694"/>
      <c r="BQ59" s="694"/>
      <c r="BR59" s="694"/>
      <c r="BS59" s="694"/>
      <c r="BT59" s="695"/>
    </row>
    <row r="60" spans="2:73" ht="15.75">
      <c r="B60" s="689"/>
      <c r="C60" s="689"/>
      <c r="D60" s="689"/>
      <c r="E60" s="689"/>
      <c r="F60" s="689"/>
      <c r="G60" s="689"/>
      <c r="H60" s="689"/>
      <c r="I60" s="641"/>
      <c r="J60" s="641"/>
      <c r="K60" s="630"/>
      <c r="L60" s="693"/>
      <c r="M60" s="694"/>
      <c r="N60" s="694"/>
      <c r="O60" s="694"/>
      <c r="P60" s="694"/>
      <c r="Q60" s="694"/>
      <c r="R60" s="694"/>
      <c r="S60" s="694"/>
      <c r="T60" s="694"/>
      <c r="U60" s="694"/>
      <c r="V60" s="694"/>
      <c r="W60" s="694"/>
      <c r="X60" s="694"/>
      <c r="Y60" s="694"/>
      <c r="Z60" s="694"/>
      <c r="AA60" s="694"/>
      <c r="AB60" s="694"/>
      <c r="AC60" s="694"/>
      <c r="AD60" s="694"/>
      <c r="AE60" s="694"/>
      <c r="AF60" s="694"/>
      <c r="AG60" s="694"/>
      <c r="AH60" s="694"/>
      <c r="AI60" s="694"/>
      <c r="AJ60" s="694"/>
      <c r="AK60" s="694"/>
      <c r="AL60" s="694"/>
      <c r="AM60" s="694"/>
      <c r="AN60" s="694"/>
      <c r="AO60" s="695"/>
      <c r="AP60" s="630"/>
      <c r="AQ60" s="693"/>
      <c r="AR60" s="694"/>
      <c r="AS60" s="694"/>
      <c r="AT60" s="694"/>
      <c r="AU60" s="694"/>
      <c r="AV60" s="694"/>
      <c r="AW60" s="694"/>
      <c r="AX60" s="694"/>
      <c r="AY60" s="694"/>
      <c r="AZ60" s="694"/>
      <c r="BA60" s="694"/>
      <c r="BB60" s="694"/>
      <c r="BC60" s="694"/>
      <c r="BD60" s="694"/>
      <c r="BE60" s="694"/>
      <c r="BF60" s="694"/>
      <c r="BG60" s="694"/>
      <c r="BH60" s="694"/>
      <c r="BI60" s="694"/>
      <c r="BJ60" s="694"/>
      <c r="BK60" s="694"/>
      <c r="BL60" s="694"/>
      <c r="BM60" s="694"/>
      <c r="BN60" s="694"/>
      <c r="BO60" s="694"/>
      <c r="BP60" s="694"/>
      <c r="BQ60" s="694"/>
      <c r="BR60" s="694"/>
      <c r="BS60" s="694"/>
      <c r="BT60" s="695"/>
      <c r="BU60" s="163"/>
    </row>
    <row r="61" spans="2:73">
      <c r="B61" s="689"/>
      <c r="C61" s="689"/>
      <c r="D61" s="689"/>
      <c r="E61" s="689"/>
      <c r="F61" s="689"/>
      <c r="G61" s="689"/>
      <c r="H61" s="689"/>
      <c r="I61" s="641"/>
      <c r="J61" s="641"/>
      <c r="K61" s="630"/>
      <c r="L61" s="693"/>
      <c r="M61" s="694"/>
      <c r="N61" s="694"/>
      <c r="O61" s="694"/>
      <c r="P61" s="694"/>
      <c r="Q61" s="694"/>
      <c r="R61" s="694"/>
      <c r="S61" s="694"/>
      <c r="T61" s="694"/>
      <c r="U61" s="694"/>
      <c r="V61" s="694"/>
      <c r="W61" s="694"/>
      <c r="X61" s="694"/>
      <c r="Y61" s="694"/>
      <c r="Z61" s="694"/>
      <c r="AA61" s="694"/>
      <c r="AB61" s="694"/>
      <c r="AC61" s="694"/>
      <c r="AD61" s="694"/>
      <c r="AE61" s="694"/>
      <c r="AF61" s="694"/>
      <c r="AG61" s="694"/>
      <c r="AH61" s="694"/>
      <c r="AI61" s="694"/>
      <c r="AJ61" s="694"/>
      <c r="AK61" s="694"/>
      <c r="AL61" s="694"/>
      <c r="AM61" s="694"/>
      <c r="AN61" s="694"/>
      <c r="AO61" s="695"/>
      <c r="AP61" s="630"/>
      <c r="AQ61" s="693"/>
      <c r="AR61" s="694"/>
      <c r="AS61" s="694"/>
      <c r="AT61" s="694"/>
      <c r="AU61" s="694"/>
      <c r="AV61" s="694"/>
      <c r="AW61" s="694"/>
      <c r="AX61" s="694"/>
      <c r="AY61" s="694"/>
      <c r="AZ61" s="694"/>
      <c r="BA61" s="694"/>
      <c r="BB61" s="694"/>
      <c r="BC61" s="694"/>
      <c r="BD61" s="694"/>
      <c r="BE61" s="694"/>
      <c r="BF61" s="694"/>
      <c r="BG61" s="694"/>
      <c r="BH61" s="694"/>
      <c r="BI61" s="694"/>
      <c r="BJ61" s="694"/>
      <c r="BK61" s="694"/>
      <c r="BL61" s="694"/>
      <c r="BM61" s="694"/>
      <c r="BN61" s="694"/>
      <c r="BO61" s="694"/>
      <c r="BP61" s="694"/>
      <c r="BQ61" s="694"/>
      <c r="BR61" s="694"/>
      <c r="BS61" s="694"/>
      <c r="BT61" s="695"/>
    </row>
    <row r="62" spans="2:73">
      <c r="B62" s="689"/>
      <c r="C62" s="689"/>
      <c r="D62" s="689"/>
      <c r="E62" s="689"/>
      <c r="F62" s="689"/>
      <c r="G62" s="689"/>
      <c r="H62" s="689"/>
      <c r="I62" s="641"/>
      <c r="J62" s="641"/>
      <c r="K62" s="630"/>
      <c r="L62" s="693"/>
      <c r="M62" s="694"/>
      <c r="N62" s="694"/>
      <c r="O62" s="694"/>
      <c r="P62" s="694"/>
      <c r="Q62" s="694"/>
      <c r="R62" s="694"/>
      <c r="S62" s="694"/>
      <c r="T62" s="694"/>
      <c r="U62" s="694"/>
      <c r="V62" s="694"/>
      <c r="W62" s="694"/>
      <c r="X62" s="694"/>
      <c r="Y62" s="694"/>
      <c r="Z62" s="694"/>
      <c r="AA62" s="694"/>
      <c r="AB62" s="694"/>
      <c r="AC62" s="694"/>
      <c r="AD62" s="694"/>
      <c r="AE62" s="694"/>
      <c r="AF62" s="694"/>
      <c r="AG62" s="694"/>
      <c r="AH62" s="694"/>
      <c r="AI62" s="694"/>
      <c r="AJ62" s="694"/>
      <c r="AK62" s="694"/>
      <c r="AL62" s="694"/>
      <c r="AM62" s="694"/>
      <c r="AN62" s="694"/>
      <c r="AO62" s="695"/>
      <c r="AP62" s="630"/>
      <c r="AQ62" s="693"/>
      <c r="AR62" s="694"/>
      <c r="AS62" s="694"/>
      <c r="AT62" s="694"/>
      <c r="AU62" s="694"/>
      <c r="AV62" s="694"/>
      <c r="AW62" s="694"/>
      <c r="AX62" s="694"/>
      <c r="AY62" s="694"/>
      <c r="AZ62" s="694"/>
      <c r="BA62" s="694"/>
      <c r="BB62" s="694"/>
      <c r="BC62" s="694"/>
      <c r="BD62" s="694"/>
      <c r="BE62" s="694"/>
      <c r="BF62" s="694"/>
      <c r="BG62" s="694"/>
      <c r="BH62" s="694"/>
      <c r="BI62" s="694"/>
      <c r="BJ62" s="694"/>
      <c r="BK62" s="694"/>
      <c r="BL62" s="694"/>
      <c r="BM62" s="694"/>
      <c r="BN62" s="694"/>
      <c r="BO62" s="694"/>
      <c r="BP62" s="694"/>
      <c r="BQ62" s="694"/>
      <c r="BR62" s="694"/>
      <c r="BS62" s="694"/>
      <c r="BT62" s="695"/>
    </row>
    <row r="63" spans="2:73">
      <c r="B63" s="689"/>
      <c r="C63" s="689"/>
      <c r="D63" s="689"/>
      <c r="E63" s="689"/>
      <c r="F63" s="689"/>
      <c r="G63" s="689"/>
      <c r="H63" s="689"/>
      <c r="I63" s="641"/>
      <c r="J63" s="641"/>
      <c r="K63" s="630"/>
      <c r="L63" s="693"/>
      <c r="M63" s="694"/>
      <c r="N63" s="694"/>
      <c r="O63" s="694"/>
      <c r="P63" s="694"/>
      <c r="Q63" s="694"/>
      <c r="R63" s="694"/>
      <c r="S63" s="694"/>
      <c r="T63" s="694"/>
      <c r="U63" s="694"/>
      <c r="V63" s="694"/>
      <c r="W63" s="694"/>
      <c r="X63" s="694"/>
      <c r="Y63" s="694"/>
      <c r="Z63" s="694"/>
      <c r="AA63" s="694"/>
      <c r="AB63" s="694"/>
      <c r="AC63" s="694"/>
      <c r="AD63" s="694"/>
      <c r="AE63" s="694"/>
      <c r="AF63" s="694"/>
      <c r="AG63" s="694"/>
      <c r="AH63" s="694"/>
      <c r="AI63" s="694"/>
      <c r="AJ63" s="694"/>
      <c r="AK63" s="694"/>
      <c r="AL63" s="694"/>
      <c r="AM63" s="694"/>
      <c r="AN63" s="694"/>
      <c r="AO63" s="695"/>
      <c r="AP63" s="630"/>
      <c r="AQ63" s="693"/>
      <c r="AR63" s="694"/>
      <c r="AS63" s="694"/>
      <c r="AT63" s="694"/>
      <c r="AU63" s="694"/>
      <c r="AV63" s="694"/>
      <c r="AW63" s="694"/>
      <c r="AX63" s="694"/>
      <c r="AY63" s="694"/>
      <c r="AZ63" s="694"/>
      <c r="BA63" s="694"/>
      <c r="BB63" s="694"/>
      <c r="BC63" s="694"/>
      <c r="BD63" s="694"/>
      <c r="BE63" s="694"/>
      <c r="BF63" s="694"/>
      <c r="BG63" s="694"/>
      <c r="BH63" s="694"/>
      <c r="BI63" s="694"/>
      <c r="BJ63" s="694"/>
      <c r="BK63" s="694"/>
      <c r="BL63" s="694"/>
      <c r="BM63" s="694"/>
      <c r="BN63" s="694"/>
      <c r="BO63" s="694"/>
      <c r="BP63" s="694"/>
      <c r="BQ63" s="694"/>
      <c r="BR63" s="694"/>
      <c r="BS63" s="694"/>
      <c r="BT63" s="695"/>
    </row>
    <row r="64" spans="2:73">
      <c r="B64" s="689"/>
      <c r="C64" s="689"/>
      <c r="D64" s="689"/>
      <c r="E64" s="689"/>
      <c r="F64" s="689"/>
      <c r="G64" s="689"/>
      <c r="H64" s="689"/>
      <c r="I64" s="641"/>
      <c r="J64" s="641"/>
      <c r="K64" s="630"/>
      <c r="L64" s="693"/>
      <c r="M64" s="694"/>
      <c r="N64" s="694"/>
      <c r="O64" s="694"/>
      <c r="P64" s="694"/>
      <c r="Q64" s="694"/>
      <c r="R64" s="694"/>
      <c r="S64" s="694"/>
      <c r="T64" s="694"/>
      <c r="U64" s="694"/>
      <c r="V64" s="694"/>
      <c r="W64" s="694"/>
      <c r="X64" s="694"/>
      <c r="Y64" s="694"/>
      <c r="Z64" s="694"/>
      <c r="AA64" s="694"/>
      <c r="AB64" s="694"/>
      <c r="AC64" s="694"/>
      <c r="AD64" s="694"/>
      <c r="AE64" s="694"/>
      <c r="AF64" s="694"/>
      <c r="AG64" s="694"/>
      <c r="AH64" s="694"/>
      <c r="AI64" s="694"/>
      <c r="AJ64" s="694"/>
      <c r="AK64" s="694"/>
      <c r="AL64" s="694"/>
      <c r="AM64" s="694"/>
      <c r="AN64" s="694"/>
      <c r="AO64" s="695"/>
      <c r="AP64" s="630"/>
      <c r="AQ64" s="693"/>
      <c r="AR64" s="694"/>
      <c r="AS64" s="694"/>
      <c r="AT64" s="694"/>
      <c r="AU64" s="694"/>
      <c r="AV64" s="694"/>
      <c r="AW64" s="694"/>
      <c r="AX64" s="694"/>
      <c r="AY64" s="694"/>
      <c r="AZ64" s="694"/>
      <c r="BA64" s="694"/>
      <c r="BB64" s="694"/>
      <c r="BC64" s="694"/>
      <c r="BD64" s="694"/>
      <c r="BE64" s="694"/>
      <c r="BF64" s="694"/>
      <c r="BG64" s="694"/>
      <c r="BH64" s="694"/>
      <c r="BI64" s="694"/>
      <c r="BJ64" s="694"/>
      <c r="BK64" s="694"/>
      <c r="BL64" s="694"/>
      <c r="BM64" s="694"/>
      <c r="BN64" s="694"/>
      <c r="BO64" s="694"/>
      <c r="BP64" s="694"/>
      <c r="BQ64" s="694"/>
      <c r="BR64" s="694"/>
      <c r="BS64" s="694"/>
      <c r="BT64" s="695"/>
    </row>
    <row r="65" spans="2:73">
      <c r="B65" s="689"/>
      <c r="C65" s="689"/>
      <c r="D65" s="689"/>
      <c r="E65" s="689"/>
      <c r="F65" s="689"/>
      <c r="G65" s="689"/>
      <c r="H65" s="689"/>
      <c r="I65" s="641"/>
      <c r="J65" s="641"/>
      <c r="K65" s="630"/>
      <c r="L65" s="693"/>
      <c r="M65" s="694"/>
      <c r="N65" s="694"/>
      <c r="O65" s="694"/>
      <c r="P65" s="694"/>
      <c r="Q65" s="694"/>
      <c r="R65" s="694"/>
      <c r="S65" s="694"/>
      <c r="T65" s="694"/>
      <c r="U65" s="694"/>
      <c r="V65" s="694"/>
      <c r="W65" s="694"/>
      <c r="X65" s="694"/>
      <c r="Y65" s="694"/>
      <c r="Z65" s="694"/>
      <c r="AA65" s="694"/>
      <c r="AB65" s="694"/>
      <c r="AC65" s="694"/>
      <c r="AD65" s="694"/>
      <c r="AE65" s="694"/>
      <c r="AF65" s="694"/>
      <c r="AG65" s="694"/>
      <c r="AH65" s="694"/>
      <c r="AI65" s="694"/>
      <c r="AJ65" s="694"/>
      <c r="AK65" s="694"/>
      <c r="AL65" s="694"/>
      <c r="AM65" s="694"/>
      <c r="AN65" s="694"/>
      <c r="AO65" s="695"/>
      <c r="AP65" s="630"/>
      <c r="AQ65" s="693"/>
      <c r="AR65" s="694"/>
      <c r="AS65" s="694"/>
      <c r="AT65" s="694"/>
      <c r="AU65" s="694"/>
      <c r="AV65" s="694"/>
      <c r="AW65" s="694"/>
      <c r="AX65" s="694"/>
      <c r="AY65" s="694"/>
      <c r="AZ65" s="694"/>
      <c r="BA65" s="694"/>
      <c r="BB65" s="694"/>
      <c r="BC65" s="694"/>
      <c r="BD65" s="694"/>
      <c r="BE65" s="694"/>
      <c r="BF65" s="694"/>
      <c r="BG65" s="694"/>
      <c r="BH65" s="694"/>
      <c r="BI65" s="694"/>
      <c r="BJ65" s="694"/>
      <c r="BK65" s="694"/>
      <c r="BL65" s="694"/>
      <c r="BM65" s="694"/>
      <c r="BN65" s="694"/>
      <c r="BO65" s="694"/>
      <c r="BP65" s="694"/>
      <c r="BQ65" s="694"/>
      <c r="BR65" s="694"/>
      <c r="BS65" s="694"/>
      <c r="BT65" s="695"/>
    </row>
    <row r="66" spans="2:73">
      <c r="B66" s="689"/>
      <c r="C66" s="689"/>
      <c r="D66" s="689"/>
      <c r="E66" s="689"/>
      <c r="F66" s="689"/>
      <c r="G66" s="689"/>
      <c r="H66" s="689"/>
      <c r="I66" s="641"/>
      <c r="J66" s="641"/>
      <c r="K66" s="630"/>
      <c r="L66" s="693"/>
      <c r="M66" s="694"/>
      <c r="N66" s="694"/>
      <c r="O66" s="694"/>
      <c r="P66" s="694"/>
      <c r="Q66" s="694"/>
      <c r="R66" s="694"/>
      <c r="S66" s="694"/>
      <c r="T66" s="694"/>
      <c r="U66" s="694"/>
      <c r="V66" s="694"/>
      <c r="W66" s="694"/>
      <c r="X66" s="694"/>
      <c r="Y66" s="694"/>
      <c r="Z66" s="694"/>
      <c r="AA66" s="694"/>
      <c r="AB66" s="694"/>
      <c r="AC66" s="694"/>
      <c r="AD66" s="694"/>
      <c r="AE66" s="694"/>
      <c r="AF66" s="694"/>
      <c r="AG66" s="694"/>
      <c r="AH66" s="694"/>
      <c r="AI66" s="694"/>
      <c r="AJ66" s="694"/>
      <c r="AK66" s="694"/>
      <c r="AL66" s="694"/>
      <c r="AM66" s="694"/>
      <c r="AN66" s="694"/>
      <c r="AO66" s="695"/>
      <c r="AP66" s="630"/>
      <c r="AQ66" s="693"/>
      <c r="AR66" s="694"/>
      <c r="AS66" s="694"/>
      <c r="AT66" s="694"/>
      <c r="AU66" s="694"/>
      <c r="AV66" s="694"/>
      <c r="AW66" s="694"/>
      <c r="AX66" s="694"/>
      <c r="AY66" s="694"/>
      <c r="AZ66" s="694"/>
      <c r="BA66" s="694"/>
      <c r="BB66" s="694"/>
      <c r="BC66" s="694"/>
      <c r="BD66" s="694"/>
      <c r="BE66" s="694"/>
      <c r="BF66" s="694"/>
      <c r="BG66" s="694"/>
      <c r="BH66" s="694"/>
      <c r="BI66" s="694"/>
      <c r="BJ66" s="694"/>
      <c r="BK66" s="694"/>
      <c r="BL66" s="694"/>
      <c r="BM66" s="694"/>
      <c r="BN66" s="694"/>
      <c r="BO66" s="694"/>
      <c r="BP66" s="694"/>
      <c r="BQ66" s="694"/>
      <c r="BR66" s="694"/>
      <c r="BS66" s="694"/>
      <c r="BT66" s="695"/>
    </row>
    <row r="67" spans="2:73">
      <c r="B67" s="689"/>
      <c r="C67" s="689"/>
      <c r="D67" s="689"/>
      <c r="E67" s="689"/>
      <c r="F67" s="689"/>
      <c r="G67" s="689"/>
      <c r="H67" s="689"/>
      <c r="I67" s="641"/>
      <c r="J67" s="641"/>
      <c r="K67" s="630"/>
      <c r="L67" s="693"/>
      <c r="M67" s="694"/>
      <c r="N67" s="694"/>
      <c r="O67" s="694"/>
      <c r="P67" s="694"/>
      <c r="Q67" s="694"/>
      <c r="R67" s="694"/>
      <c r="S67" s="694"/>
      <c r="T67" s="694"/>
      <c r="U67" s="694"/>
      <c r="V67" s="694"/>
      <c r="W67" s="694"/>
      <c r="X67" s="694"/>
      <c r="Y67" s="694"/>
      <c r="Z67" s="694"/>
      <c r="AA67" s="694"/>
      <c r="AB67" s="694"/>
      <c r="AC67" s="694"/>
      <c r="AD67" s="694"/>
      <c r="AE67" s="694"/>
      <c r="AF67" s="694"/>
      <c r="AG67" s="694"/>
      <c r="AH67" s="694"/>
      <c r="AI67" s="694"/>
      <c r="AJ67" s="694"/>
      <c r="AK67" s="694"/>
      <c r="AL67" s="694"/>
      <c r="AM67" s="694"/>
      <c r="AN67" s="694"/>
      <c r="AO67" s="695"/>
      <c r="AP67" s="630"/>
      <c r="AQ67" s="693"/>
      <c r="AR67" s="694"/>
      <c r="AS67" s="694"/>
      <c r="AT67" s="694"/>
      <c r="AU67" s="694"/>
      <c r="AV67" s="694"/>
      <c r="AW67" s="694"/>
      <c r="AX67" s="694"/>
      <c r="AY67" s="694"/>
      <c r="AZ67" s="694"/>
      <c r="BA67" s="694"/>
      <c r="BB67" s="694"/>
      <c r="BC67" s="694"/>
      <c r="BD67" s="694"/>
      <c r="BE67" s="694"/>
      <c r="BF67" s="694"/>
      <c r="BG67" s="694"/>
      <c r="BH67" s="694"/>
      <c r="BI67" s="694"/>
      <c r="BJ67" s="694"/>
      <c r="BK67" s="694"/>
      <c r="BL67" s="694"/>
      <c r="BM67" s="694"/>
      <c r="BN67" s="694"/>
      <c r="BO67" s="694"/>
      <c r="BP67" s="694"/>
      <c r="BQ67" s="694"/>
      <c r="BR67" s="694"/>
      <c r="BS67" s="694"/>
      <c r="BT67" s="695"/>
    </row>
    <row r="68" spans="2:73">
      <c r="B68" s="689"/>
      <c r="C68" s="689"/>
      <c r="D68" s="689"/>
      <c r="E68" s="689"/>
      <c r="F68" s="689"/>
      <c r="G68" s="689"/>
      <c r="H68" s="689"/>
      <c r="I68" s="641"/>
      <c r="J68" s="641"/>
      <c r="K68" s="630"/>
      <c r="L68" s="693"/>
      <c r="M68" s="694"/>
      <c r="N68" s="694"/>
      <c r="O68" s="694"/>
      <c r="P68" s="694"/>
      <c r="Q68" s="694"/>
      <c r="R68" s="694"/>
      <c r="S68" s="694"/>
      <c r="T68" s="694"/>
      <c r="U68" s="694"/>
      <c r="V68" s="694"/>
      <c r="W68" s="694"/>
      <c r="X68" s="694"/>
      <c r="Y68" s="694"/>
      <c r="Z68" s="694"/>
      <c r="AA68" s="694"/>
      <c r="AB68" s="694"/>
      <c r="AC68" s="694"/>
      <c r="AD68" s="694"/>
      <c r="AE68" s="694"/>
      <c r="AF68" s="694"/>
      <c r="AG68" s="694"/>
      <c r="AH68" s="694"/>
      <c r="AI68" s="694"/>
      <c r="AJ68" s="694"/>
      <c r="AK68" s="694"/>
      <c r="AL68" s="694"/>
      <c r="AM68" s="694"/>
      <c r="AN68" s="694"/>
      <c r="AO68" s="695"/>
      <c r="AP68" s="630"/>
      <c r="AQ68" s="693"/>
      <c r="AR68" s="694"/>
      <c r="AS68" s="694"/>
      <c r="AT68" s="694"/>
      <c r="AU68" s="694"/>
      <c r="AV68" s="694"/>
      <c r="AW68" s="694"/>
      <c r="AX68" s="694"/>
      <c r="AY68" s="694"/>
      <c r="AZ68" s="694"/>
      <c r="BA68" s="694"/>
      <c r="BB68" s="694"/>
      <c r="BC68" s="694"/>
      <c r="BD68" s="694"/>
      <c r="BE68" s="694"/>
      <c r="BF68" s="694"/>
      <c r="BG68" s="694"/>
      <c r="BH68" s="694"/>
      <c r="BI68" s="694"/>
      <c r="BJ68" s="694"/>
      <c r="BK68" s="694"/>
      <c r="BL68" s="694"/>
      <c r="BM68" s="694"/>
      <c r="BN68" s="694"/>
      <c r="BO68" s="694"/>
      <c r="BP68" s="694"/>
      <c r="BQ68" s="694"/>
      <c r="BR68" s="694"/>
      <c r="BS68" s="694"/>
      <c r="BT68" s="695"/>
    </row>
    <row r="69" spans="2:73">
      <c r="B69" s="689"/>
      <c r="C69" s="689"/>
      <c r="D69" s="689"/>
      <c r="E69" s="689"/>
      <c r="F69" s="689"/>
      <c r="G69" s="689"/>
      <c r="H69" s="689"/>
      <c r="I69" s="641"/>
      <c r="J69" s="641"/>
      <c r="K69" s="630"/>
      <c r="L69" s="693"/>
      <c r="M69" s="694"/>
      <c r="N69" s="694"/>
      <c r="O69" s="694"/>
      <c r="P69" s="694"/>
      <c r="Q69" s="694"/>
      <c r="R69" s="694"/>
      <c r="S69" s="694"/>
      <c r="T69" s="694"/>
      <c r="U69" s="694"/>
      <c r="V69" s="694"/>
      <c r="W69" s="694"/>
      <c r="X69" s="694"/>
      <c r="Y69" s="694"/>
      <c r="Z69" s="694"/>
      <c r="AA69" s="694"/>
      <c r="AB69" s="694"/>
      <c r="AC69" s="694"/>
      <c r="AD69" s="694"/>
      <c r="AE69" s="694"/>
      <c r="AF69" s="694"/>
      <c r="AG69" s="694"/>
      <c r="AH69" s="694"/>
      <c r="AI69" s="694"/>
      <c r="AJ69" s="694"/>
      <c r="AK69" s="694"/>
      <c r="AL69" s="694"/>
      <c r="AM69" s="694"/>
      <c r="AN69" s="694"/>
      <c r="AO69" s="695"/>
      <c r="AP69" s="630"/>
      <c r="AQ69" s="693"/>
      <c r="AR69" s="694"/>
      <c r="AS69" s="694"/>
      <c r="AT69" s="694"/>
      <c r="AU69" s="694"/>
      <c r="AV69" s="694"/>
      <c r="AW69" s="694"/>
      <c r="AX69" s="694"/>
      <c r="AY69" s="694"/>
      <c r="AZ69" s="694"/>
      <c r="BA69" s="694"/>
      <c r="BB69" s="694"/>
      <c r="BC69" s="694"/>
      <c r="BD69" s="694"/>
      <c r="BE69" s="694"/>
      <c r="BF69" s="694"/>
      <c r="BG69" s="694"/>
      <c r="BH69" s="694"/>
      <c r="BI69" s="694"/>
      <c r="BJ69" s="694"/>
      <c r="BK69" s="694"/>
      <c r="BL69" s="694"/>
      <c r="BM69" s="694"/>
      <c r="BN69" s="694"/>
      <c r="BO69" s="694"/>
      <c r="BP69" s="694"/>
      <c r="BQ69" s="694"/>
      <c r="BR69" s="694"/>
      <c r="BS69" s="694"/>
      <c r="BT69" s="695"/>
    </row>
    <row r="70" spans="2:73">
      <c r="B70" s="689"/>
      <c r="C70" s="689"/>
      <c r="D70" s="689"/>
      <c r="E70" s="689"/>
      <c r="F70" s="689"/>
      <c r="G70" s="689"/>
      <c r="H70" s="689"/>
      <c r="I70" s="641"/>
      <c r="J70" s="641"/>
      <c r="K70" s="630"/>
      <c r="L70" s="693"/>
      <c r="M70" s="694"/>
      <c r="N70" s="694"/>
      <c r="O70" s="694"/>
      <c r="P70" s="694"/>
      <c r="Q70" s="694"/>
      <c r="R70" s="694"/>
      <c r="S70" s="694"/>
      <c r="T70" s="694"/>
      <c r="U70" s="694"/>
      <c r="V70" s="694"/>
      <c r="W70" s="694"/>
      <c r="X70" s="694"/>
      <c r="Y70" s="694"/>
      <c r="Z70" s="694"/>
      <c r="AA70" s="694"/>
      <c r="AB70" s="694"/>
      <c r="AC70" s="694"/>
      <c r="AD70" s="694"/>
      <c r="AE70" s="694"/>
      <c r="AF70" s="694"/>
      <c r="AG70" s="694"/>
      <c r="AH70" s="694"/>
      <c r="AI70" s="694"/>
      <c r="AJ70" s="694"/>
      <c r="AK70" s="694"/>
      <c r="AL70" s="694"/>
      <c r="AM70" s="694"/>
      <c r="AN70" s="694"/>
      <c r="AO70" s="695"/>
      <c r="AP70" s="630"/>
      <c r="AQ70" s="693"/>
      <c r="AR70" s="694"/>
      <c r="AS70" s="694"/>
      <c r="AT70" s="694"/>
      <c r="AU70" s="694"/>
      <c r="AV70" s="694"/>
      <c r="AW70" s="694"/>
      <c r="AX70" s="694"/>
      <c r="AY70" s="694"/>
      <c r="AZ70" s="694"/>
      <c r="BA70" s="694"/>
      <c r="BB70" s="694"/>
      <c r="BC70" s="694"/>
      <c r="BD70" s="694"/>
      <c r="BE70" s="694"/>
      <c r="BF70" s="694"/>
      <c r="BG70" s="694"/>
      <c r="BH70" s="694"/>
      <c r="BI70" s="694"/>
      <c r="BJ70" s="694"/>
      <c r="BK70" s="694"/>
      <c r="BL70" s="694"/>
      <c r="BM70" s="694"/>
      <c r="BN70" s="694"/>
      <c r="BO70" s="694"/>
      <c r="BP70" s="694"/>
      <c r="BQ70" s="694"/>
      <c r="BR70" s="694"/>
      <c r="BS70" s="694"/>
      <c r="BT70" s="695"/>
    </row>
    <row r="71" spans="2:73">
      <c r="B71" s="689"/>
      <c r="C71" s="689"/>
      <c r="D71" s="689"/>
      <c r="E71" s="689"/>
      <c r="F71" s="689"/>
      <c r="G71" s="689"/>
      <c r="H71" s="689"/>
      <c r="I71" s="641"/>
      <c r="J71" s="641"/>
      <c r="K71" s="630"/>
      <c r="L71" s="693"/>
      <c r="M71" s="694"/>
      <c r="N71" s="694"/>
      <c r="O71" s="694"/>
      <c r="P71" s="694"/>
      <c r="Q71" s="694"/>
      <c r="R71" s="694"/>
      <c r="S71" s="694"/>
      <c r="T71" s="694"/>
      <c r="U71" s="694"/>
      <c r="V71" s="694"/>
      <c r="W71" s="694"/>
      <c r="X71" s="694"/>
      <c r="Y71" s="694"/>
      <c r="Z71" s="694"/>
      <c r="AA71" s="694"/>
      <c r="AB71" s="694"/>
      <c r="AC71" s="694"/>
      <c r="AD71" s="694"/>
      <c r="AE71" s="694"/>
      <c r="AF71" s="694"/>
      <c r="AG71" s="694"/>
      <c r="AH71" s="694"/>
      <c r="AI71" s="694"/>
      <c r="AJ71" s="694"/>
      <c r="AK71" s="694"/>
      <c r="AL71" s="694"/>
      <c r="AM71" s="694"/>
      <c r="AN71" s="694"/>
      <c r="AO71" s="695"/>
      <c r="AP71" s="630"/>
      <c r="AQ71" s="696"/>
      <c r="AR71" s="697"/>
      <c r="AS71" s="697"/>
      <c r="AT71" s="697"/>
      <c r="AU71" s="697"/>
      <c r="AV71" s="697"/>
      <c r="AW71" s="697"/>
      <c r="AX71" s="697"/>
      <c r="AY71" s="697"/>
      <c r="AZ71" s="697"/>
      <c r="BA71" s="697"/>
      <c r="BB71" s="697"/>
      <c r="BC71" s="697"/>
      <c r="BD71" s="697"/>
      <c r="BE71" s="697"/>
      <c r="BF71" s="697"/>
      <c r="BG71" s="697"/>
      <c r="BH71" s="697"/>
      <c r="BI71" s="697"/>
      <c r="BJ71" s="697"/>
      <c r="BK71" s="697"/>
      <c r="BL71" s="697"/>
      <c r="BM71" s="697"/>
      <c r="BN71" s="697"/>
      <c r="BO71" s="697"/>
      <c r="BP71" s="697"/>
      <c r="BQ71" s="697"/>
      <c r="BR71" s="697"/>
      <c r="BS71" s="697"/>
      <c r="BT71" s="698"/>
    </row>
    <row r="72" spans="2:73">
      <c r="B72" s="689"/>
      <c r="C72" s="689"/>
      <c r="D72" s="689"/>
      <c r="E72" s="689"/>
      <c r="F72" s="689"/>
      <c r="G72" s="689"/>
      <c r="H72" s="689"/>
      <c r="I72" s="641"/>
      <c r="J72" s="641"/>
      <c r="K72" s="630"/>
      <c r="L72" s="693"/>
      <c r="M72" s="694"/>
      <c r="N72" s="694"/>
      <c r="O72" s="694"/>
      <c r="P72" s="694"/>
      <c r="Q72" s="694"/>
      <c r="R72" s="694"/>
      <c r="S72" s="694"/>
      <c r="T72" s="694"/>
      <c r="U72" s="694"/>
      <c r="V72" s="694"/>
      <c r="W72" s="694"/>
      <c r="X72" s="694"/>
      <c r="Y72" s="694"/>
      <c r="Z72" s="694"/>
      <c r="AA72" s="694"/>
      <c r="AB72" s="694"/>
      <c r="AC72" s="694"/>
      <c r="AD72" s="694"/>
      <c r="AE72" s="694"/>
      <c r="AF72" s="694"/>
      <c r="AG72" s="694"/>
      <c r="AH72" s="694"/>
      <c r="AI72" s="694"/>
      <c r="AJ72" s="694"/>
      <c r="AK72" s="694"/>
      <c r="AL72" s="694"/>
      <c r="AM72" s="694"/>
      <c r="AN72" s="694"/>
      <c r="AO72" s="695"/>
      <c r="AP72" s="630"/>
      <c r="AQ72" s="690"/>
      <c r="AR72" s="691"/>
      <c r="AS72" s="691"/>
      <c r="AT72" s="691"/>
      <c r="AU72" s="691"/>
      <c r="AV72" s="691"/>
      <c r="AW72" s="691"/>
      <c r="AX72" s="691"/>
      <c r="AY72" s="691"/>
      <c r="AZ72" s="691"/>
      <c r="BA72" s="691"/>
      <c r="BB72" s="691"/>
      <c r="BC72" s="691"/>
      <c r="BD72" s="691"/>
      <c r="BE72" s="691"/>
      <c r="BF72" s="691"/>
      <c r="BG72" s="691"/>
      <c r="BH72" s="691"/>
      <c r="BI72" s="691"/>
      <c r="BJ72" s="691"/>
      <c r="BK72" s="691"/>
      <c r="BL72" s="691"/>
      <c r="BM72" s="691"/>
      <c r="BN72" s="691"/>
      <c r="BO72" s="691"/>
      <c r="BP72" s="691"/>
      <c r="BQ72" s="691"/>
      <c r="BR72" s="691"/>
      <c r="BS72" s="691"/>
      <c r="BT72" s="692"/>
    </row>
    <row r="73" spans="2:73">
      <c r="B73" s="689"/>
      <c r="C73" s="689"/>
      <c r="D73" s="689"/>
      <c r="E73" s="689"/>
      <c r="F73" s="689"/>
      <c r="G73" s="689"/>
      <c r="H73" s="689"/>
      <c r="I73" s="641"/>
      <c r="J73" s="641"/>
      <c r="K73" s="630"/>
      <c r="L73" s="693"/>
      <c r="M73" s="694"/>
      <c r="N73" s="694"/>
      <c r="O73" s="694"/>
      <c r="P73" s="694"/>
      <c r="Q73" s="694"/>
      <c r="R73" s="694"/>
      <c r="S73" s="694"/>
      <c r="T73" s="694"/>
      <c r="U73" s="694"/>
      <c r="V73" s="694"/>
      <c r="W73" s="694"/>
      <c r="X73" s="694"/>
      <c r="Y73" s="694"/>
      <c r="Z73" s="694"/>
      <c r="AA73" s="694"/>
      <c r="AB73" s="694"/>
      <c r="AC73" s="694"/>
      <c r="AD73" s="694"/>
      <c r="AE73" s="694"/>
      <c r="AF73" s="694"/>
      <c r="AG73" s="694"/>
      <c r="AH73" s="694"/>
      <c r="AI73" s="694"/>
      <c r="AJ73" s="694"/>
      <c r="AK73" s="694"/>
      <c r="AL73" s="694"/>
      <c r="AM73" s="694"/>
      <c r="AN73" s="694"/>
      <c r="AO73" s="695"/>
      <c r="AP73" s="630"/>
      <c r="AQ73" s="693"/>
      <c r="AR73" s="694"/>
      <c r="AS73" s="694"/>
      <c r="AT73" s="694"/>
      <c r="AU73" s="694"/>
      <c r="AV73" s="694"/>
      <c r="AW73" s="694"/>
      <c r="AX73" s="694"/>
      <c r="AY73" s="694"/>
      <c r="AZ73" s="694"/>
      <c r="BA73" s="694"/>
      <c r="BB73" s="694"/>
      <c r="BC73" s="694"/>
      <c r="BD73" s="694"/>
      <c r="BE73" s="694"/>
      <c r="BF73" s="694"/>
      <c r="BG73" s="694"/>
      <c r="BH73" s="694"/>
      <c r="BI73" s="694"/>
      <c r="BJ73" s="694"/>
      <c r="BK73" s="694"/>
      <c r="BL73" s="694"/>
      <c r="BM73" s="694"/>
      <c r="BN73" s="694"/>
      <c r="BO73" s="694"/>
      <c r="BP73" s="694"/>
      <c r="BQ73" s="694"/>
      <c r="BR73" s="694"/>
      <c r="BS73" s="694"/>
      <c r="BT73" s="695"/>
    </row>
    <row r="74" spans="2:73">
      <c r="B74" s="689"/>
      <c r="C74" s="689"/>
      <c r="D74" s="689"/>
      <c r="E74" s="689"/>
      <c r="F74" s="689"/>
      <c r="G74" s="689"/>
      <c r="H74" s="689"/>
      <c r="I74" s="641"/>
      <c r="J74" s="641"/>
      <c r="K74" s="630"/>
      <c r="L74" s="693"/>
      <c r="M74" s="694"/>
      <c r="N74" s="694"/>
      <c r="O74" s="694"/>
      <c r="P74" s="694"/>
      <c r="Q74" s="694"/>
      <c r="R74" s="694"/>
      <c r="S74" s="694"/>
      <c r="T74" s="694"/>
      <c r="U74" s="694"/>
      <c r="V74" s="694"/>
      <c r="W74" s="694"/>
      <c r="X74" s="694"/>
      <c r="Y74" s="694"/>
      <c r="Z74" s="694"/>
      <c r="AA74" s="694"/>
      <c r="AB74" s="694"/>
      <c r="AC74" s="694"/>
      <c r="AD74" s="694"/>
      <c r="AE74" s="694"/>
      <c r="AF74" s="694"/>
      <c r="AG74" s="694"/>
      <c r="AH74" s="694"/>
      <c r="AI74" s="694"/>
      <c r="AJ74" s="694"/>
      <c r="AK74" s="694"/>
      <c r="AL74" s="694"/>
      <c r="AM74" s="694"/>
      <c r="AN74" s="694"/>
      <c r="AO74" s="695"/>
      <c r="AP74" s="630"/>
      <c r="AQ74" s="693"/>
      <c r="AR74" s="694"/>
      <c r="AS74" s="694"/>
      <c r="AT74" s="694"/>
      <c r="AU74" s="694"/>
      <c r="AV74" s="694"/>
      <c r="AW74" s="694"/>
      <c r="AX74" s="694"/>
      <c r="AY74" s="694"/>
      <c r="AZ74" s="694"/>
      <c r="BA74" s="694"/>
      <c r="BB74" s="694"/>
      <c r="BC74" s="694"/>
      <c r="BD74" s="694"/>
      <c r="BE74" s="694"/>
      <c r="BF74" s="694"/>
      <c r="BG74" s="694"/>
      <c r="BH74" s="694"/>
      <c r="BI74" s="694"/>
      <c r="BJ74" s="694"/>
      <c r="BK74" s="694"/>
      <c r="BL74" s="694"/>
      <c r="BM74" s="694"/>
      <c r="BN74" s="694"/>
      <c r="BO74" s="694"/>
      <c r="BP74" s="694"/>
      <c r="BQ74" s="694"/>
      <c r="BR74" s="694"/>
      <c r="BS74" s="694"/>
      <c r="BT74" s="695"/>
    </row>
    <row r="75" spans="2:73">
      <c r="B75" s="689"/>
      <c r="C75" s="689"/>
      <c r="D75" s="689"/>
      <c r="E75" s="689"/>
      <c r="F75" s="689"/>
      <c r="G75" s="689"/>
      <c r="H75" s="689"/>
      <c r="I75" s="641"/>
      <c r="J75" s="641"/>
      <c r="K75" s="630"/>
      <c r="L75" s="693"/>
      <c r="M75" s="694"/>
      <c r="N75" s="694"/>
      <c r="O75" s="694"/>
      <c r="P75" s="694"/>
      <c r="Q75" s="694"/>
      <c r="R75" s="694"/>
      <c r="S75" s="694"/>
      <c r="T75" s="694"/>
      <c r="U75" s="694"/>
      <c r="V75" s="694"/>
      <c r="W75" s="694"/>
      <c r="X75" s="694"/>
      <c r="Y75" s="694"/>
      <c r="Z75" s="694"/>
      <c r="AA75" s="694"/>
      <c r="AB75" s="694"/>
      <c r="AC75" s="694"/>
      <c r="AD75" s="694"/>
      <c r="AE75" s="694"/>
      <c r="AF75" s="694"/>
      <c r="AG75" s="694"/>
      <c r="AH75" s="694"/>
      <c r="AI75" s="694"/>
      <c r="AJ75" s="694"/>
      <c r="AK75" s="694"/>
      <c r="AL75" s="694"/>
      <c r="AM75" s="694"/>
      <c r="AN75" s="694"/>
      <c r="AO75" s="695"/>
      <c r="AP75" s="630"/>
      <c r="AQ75" s="693"/>
      <c r="AR75" s="694"/>
      <c r="AS75" s="694"/>
      <c r="AT75" s="694"/>
      <c r="AU75" s="694"/>
      <c r="AV75" s="694"/>
      <c r="AW75" s="694"/>
      <c r="AX75" s="694"/>
      <c r="AY75" s="694"/>
      <c r="AZ75" s="694"/>
      <c r="BA75" s="694"/>
      <c r="BB75" s="694"/>
      <c r="BC75" s="694"/>
      <c r="BD75" s="694"/>
      <c r="BE75" s="694"/>
      <c r="BF75" s="694"/>
      <c r="BG75" s="694"/>
      <c r="BH75" s="694"/>
      <c r="BI75" s="694"/>
      <c r="BJ75" s="694"/>
      <c r="BK75" s="694"/>
      <c r="BL75" s="694"/>
      <c r="BM75" s="694"/>
      <c r="BN75" s="694"/>
      <c r="BO75" s="694"/>
      <c r="BP75" s="694"/>
      <c r="BQ75" s="694"/>
      <c r="BR75" s="694"/>
      <c r="BS75" s="694"/>
      <c r="BT75" s="695"/>
    </row>
    <row r="76" spans="2:73">
      <c r="B76" s="689"/>
      <c r="C76" s="689"/>
      <c r="D76" s="689"/>
      <c r="E76" s="689"/>
      <c r="F76" s="689"/>
      <c r="G76" s="689"/>
      <c r="H76" s="689"/>
      <c r="I76" s="641"/>
      <c r="J76" s="641"/>
      <c r="K76" s="630"/>
      <c r="L76" s="693"/>
      <c r="M76" s="694"/>
      <c r="N76" s="694"/>
      <c r="O76" s="694"/>
      <c r="P76" s="694"/>
      <c r="Q76" s="694"/>
      <c r="R76" s="694"/>
      <c r="S76" s="694"/>
      <c r="T76" s="694"/>
      <c r="U76" s="694"/>
      <c r="V76" s="694"/>
      <c r="W76" s="694"/>
      <c r="X76" s="694"/>
      <c r="Y76" s="694"/>
      <c r="Z76" s="694"/>
      <c r="AA76" s="694"/>
      <c r="AB76" s="694"/>
      <c r="AC76" s="694"/>
      <c r="AD76" s="694"/>
      <c r="AE76" s="694"/>
      <c r="AF76" s="694"/>
      <c r="AG76" s="694"/>
      <c r="AH76" s="694"/>
      <c r="AI76" s="694"/>
      <c r="AJ76" s="694"/>
      <c r="AK76" s="694"/>
      <c r="AL76" s="694"/>
      <c r="AM76" s="694"/>
      <c r="AN76" s="694"/>
      <c r="AO76" s="695"/>
      <c r="AP76" s="630"/>
      <c r="AQ76" s="693"/>
      <c r="AR76" s="694"/>
      <c r="AS76" s="694"/>
      <c r="AT76" s="694"/>
      <c r="AU76" s="694"/>
      <c r="AV76" s="694"/>
      <c r="AW76" s="694"/>
      <c r="AX76" s="694"/>
      <c r="AY76" s="694"/>
      <c r="AZ76" s="694"/>
      <c r="BA76" s="694"/>
      <c r="BB76" s="694"/>
      <c r="BC76" s="694"/>
      <c r="BD76" s="694"/>
      <c r="BE76" s="694"/>
      <c r="BF76" s="694"/>
      <c r="BG76" s="694"/>
      <c r="BH76" s="694"/>
      <c r="BI76" s="694"/>
      <c r="BJ76" s="694"/>
      <c r="BK76" s="694"/>
      <c r="BL76" s="694"/>
      <c r="BM76" s="694"/>
      <c r="BN76" s="694"/>
      <c r="BO76" s="694"/>
      <c r="BP76" s="694"/>
      <c r="BQ76" s="694"/>
      <c r="BR76" s="694"/>
      <c r="BS76" s="694"/>
      <c r="BT76" s="695"/>
    </row>
    <row r="77" spans="2:73">
      <c r="B77" s="689"/>
      <c r="C77" s="689"/>
      <c r="D77" s="689"/>
      <c r="E77" s="689"/>
      <c r="F77" s="689"/>
      <c r="G77" s="689"/>
      <c r="H77" s="689"/>
      <c r="I77" s="641"/>
      <c r="J77" s="641"/>
      <c r="K77" s="630"/>
      <c r="L77" s="693"/>
      <c r="M77" s="694"/>
      <c r="N77" s="694"/>
      <c r="O77" s="694"/>
      <c r="P77" s="694"/>
      <c r="Q77" s="694"/>
      <c r="R77" s="694"/>
      <c r="S77" s="694"/>
      <c r="T77" s="694"/>
      <c r="U77" s="694"/>
      <c r="V77" s="694"/>
      <c r="W77" s="694"/>
      <c r="X77" s="694"/>
      <c r="Y77" s="694"/>
      <c r="Z77" s="694"/>
      <c r="AA77" s="694"/>
      <c r="AB77" s="694"/>
      <c r="AC77" s="694"/>
      <c r="AD77" s="694"/>
      <c r="AE77" s="694"/>
      <c r="AF77" s="694"/>
      <c r="AG77" s="694"/>
      <c r="AH77" s="694"/>
      <c r="AI77" s="694"/>
      <c r="AJ77" s="694"/>
      <c r="AK77" s="694"/>
      <c r="AL77" s="694"/>
      <c r="AM77" s="694"/>
      <c r="AN77" s="694"/>
      <c r="AO77" s="695"/>
      <c r="AP77" s="630"/>
      <c r="AQ77" s="693"/>
      <c r="AR77" s="694"/>
      <c r="AS77" s="694"/>
      <c r="AT77" s="694"/>
      <c r="AU77" s="694"/>
      <c r="AV77" s="694"/>
      <c r="AW77" s="694"/>
      <c r="AX77" s="694"/>
      <c r="AY77" s="694"/>
      <c r="AZ77" s="694"/>
      <c r="BA77" s="694"/>
      <c r="BB77" s="694"/>
      <c r="BC77" s="694"/>
      <c r="BD77" s="694"/>
      <c r="BE77" s="694"/>
      <c r="BF77" s="694"/>
      <c r="BG77" s="694"/>
      <c r="BH77" s="694"/>
      <c r="BI77" s="694"/>
      <c r="BJ77" s="694"/>
      <c r="BK77" s="694"/>
      <c r="BL77" s="694"/>
      <c r="BM77" s="694"/>
      <c r="BN77" s="694"/>
      <c r="BO77" s="694"/>
      <c r="BP77" s="694"/>
      <c r="BQ77" s="694"/>
      <c r="BR77" s="694"/>
      <c r="BS77" s="694"/>
      <c r="BT77" s="695"/>
    </row>
    <row r="78" spans="2:73">
      <c r="B78" s="689"/>
      <c r="C78" s="689"/>
      <c r="D78" s="689"/>
      <c r="E78" s="689"/>
      <c r="F78" s="689"/>
      <c r="G78" s="689"/>
      <c r="H78" s="689"/>
      <c r="I78" s="641"/>
      <c r="J78" s="641"/>
      <c r="K78" s="630"/>
      <c r="L78" s="693"/>
      <c r="M78" s="694"/>
      <c r="N78" s="694"/>
      <c r="O78" s="694"/>
      <c r="P78" s="694"/>
      <c r="Q78" s="694"/>
      <c r="R78" s="694"/>
      <c r="S78" s="694"/>
      <c r="T78" s="694"/>
      <c r="U78" s="694"/>
      <c r="V78" s="694"/>
      <c r="W78" s="694"/>
      <c r="X78" s="694"/>
      <c r="Y78" s="694"/>
      <c r="Z78" s="694"/>
      <c r="AA78" s="694"/>
      <c r="AB78" s="694"/>
      <c r="AC78" s="694"/>
      <c r="AD78" s="694"/>
      <c r="AE78" s="694"/>
      <c r="AF78" s="694"/>
      <c r="AG78" s="694"/>
      <c r="AH78" s="694"/>
      <c r="AI78" s="694"/>
      <c r="AJ78" s="694"/>
      <c r="AK78" s="694"/>
      <c r="AL78" s="694"/>
      <c r="AM78" s="694"/>
      <c r="AN78" s="694"/>
      <c r="AO78" s="695"/>
      <c r="AP78" s="630"/>
      <c r="AQ78" s="693"/>
      <c r="AR78" s="694"/>
      <c r="AS78" s="694"/>
      <c r="AT78" s="694"/>
      <c r="AU78" s="694"/>
      <c r="AV78" s="694"/>
      <c r="AW78" s="694"/>
      <c r="AX78" s="694"/>
      <c r="AY78" s="694"/>
      <c r="AZ78" s="694"/>
      <c r="BA78" s="694"/>
      <c r="BB78" s="694"/>
      <c r="BC78" s="694"/>
      <c r="BD78" s="694"/>
      <c r="BE78" s="694"/>
      <c r="BF78" s="694"/>
      <c r="BG78" s="694"/>
      <c r="BH78" s="694"/>
      <c r="BI78" s="694"/>
      <c r="BJ78" s="694"/>
      <c r="BK78" s="694"/>
      <c r="BL78" s="694"/>
      <c r="BM78" s="694"/>
      <c r="BN78" s="694"/>
      <c r="BO78" s="694"/>
      <c r="BP78" s="694"/>
      <c r="BQ78" s="694"/>
      <c r="BR78" s="694"/>
      <c r="BS78" s="694"/>
      <c r="BT78" s="695"/>
    </row>
    <row r="79" spans="2:73" ht="15.75">
      <c r="B79" s="689"/>
      <c r="C79" s="689"/>
      <c r="D79" s="689"/>
      <c r="E79" s="689"/>
      <c r="F79" s="689"/>
      <c r="G79" s="689"/>
      <c r="H79" s="689"/>
      <c r="I79" s="641"/>
      <c r="J79" s="641"/>
      <c r="K79" s="630"/>
      <c r="L79" s="693"/>
      <c r="M79" s="694"/>
      <c r="N79" s="694"/>
      <c r="O79" s="694"/>
      <c r="P79" s="694"/>
      <c r="Q79" s="694"/>
      <c r="R79" s="694"/>
      <c r="S79" s="694"/>
      <c r="T79" s="694"/>
      <c r="U79" s="694"/>
      <c r="V79" s="694"/>
      <c r="W79" s="694"/>
      <c r="X79" s="694"/>
      <c r="Y79" s="694"/>
      <c r="Z79" s="694"/>
      <c r="AA79" s="694"/>
      <c r="AB79" s="694"/>
      <c r="AC79" s="694"/>
      <c r="AD79" s="694"/>
      <c r="AE79" s="694"/>
      <c r="AF79" s="694"/>
      <c r="AG79" s="694"/>
      <c r="AH79" s="694"/>
      <c r="AI79" s="694"/>
      <c r="AJ79" s="694"/>
      <c r="AK79" s="694"/>
      <c r="AL79" s="694"/>
      <c r="AM79" s="694"/>
      <c r="AN79" s="694"/>
      <c r="AO79" s="695"/>
      <c r="AP79" s="630"/>
      <c r="AQ79" s="693"/>
      <c r="AR79" s="694"/>
      <c r="AS79" s="694"/>
      <c r="AT79" s="694"/>
      <c r="AU79" s="694"/>
      <c r="AV79" s="694"/>
      <c r="AW79" s="694"/>
      <c r="AX79" s="694"/>
      <c r="AY79" s="694"/>
      <c r="AZ79" s="694"/>
      <c r="BA79" s="694"/>
      <c r="BB79" s="694"/>
      <c r="BC79" s="694"/>
      <c r="BD79" s="694"/>
      <c r="BE79" s="694"/>
      <c r="BF79" s="694"/>
      <c r="BG79" s="694"/>
      <c r="BH79" s="694"/>
      <c r="BI79" s="694"/>
      <c r="BJ79" s="694"/>
      <c r="BK79" s="694"/>
      <c r="BL79" s="694"/>
      <c r="BM79" s="694"/>
      <c r="BN79" s="694"/>
      <c r="BO79" s="694"/>
      <c r="BP79" s="694"/>
      <c r="BQ79" s="694"/>
      <c r="BR79" s="694"/>
      <c r="BS79" s="694"/>
      <c r="BT79" s="695"/>
      <c r="BU79" s="163"/>
    </row>
    <row r="80" spans="2:73" ht="15.75">
      <c r="B80" s="689"/>
      <c r="C80" s="689"/>
      <c r="D80" s="689"/>
      <c r="E80" s="689"/>
      <c r="F80" s="689"/>
      <c r="G80" s="689"/>
      <c r="H80" s="689"/>
      <c r="I80" s="641"/>
      <c r="J80" s="641"/>
      <c r="K80" s="630"/>
      <c r="L80" s="693"/>
      <c r="M80" s="694"/>
      <c r="N80" s="694"/>
      <c r="O80" s="694"/>
      <c r="P80" s="694"/>
      <c r="Q80" s="694"/>
      <c r="R80" s="694"/>
      <c r="S80" s="694"/>
      <c r="T80" s="694"/>
      <c r="U80" s="694"/>
      <c r="V80" s="694"/>
      <c r="W80" s="694"/>
      <c r="X80" s="694"/>
      <c r="Y80" s="694"/>
      <c r="Z80" s="694"/>
      <c r="AA80" s="694"/>
      <c r="AB80" s="694"/>
      <c r="AC80" s="694"/>
      <c r="AD80" s="694"/>
      <c r="AE80" s="694"/>
      <c r="AF80" s="694"/>
      <c r="AG80" s="694"/>
      <c r="AH80" s="694"/>
      <c r="AI80" s="694"/>
      <c r="AJ80" s="694"/>
      <c r="AK80" s="694"/>
      <c r="AL80" s="694"/>
      <c r="AM80" s="694"/>
      <c r="AN80" s="694"/>
      <c r="AO80" s="695"/>
      <c r="AP80" s="630"/>
      <c r="AQ80" s="693"/>
      <c r="AR80" s="694"/>
      <c r="AS80" s="694"/>
      <c r="AT80" s="694"/>
      <c r="AU80" s="694"/>
      <c r="AV80" s="694"/>
      <c r="AW80" s="694"/>
      <c r="AX80" s="694"/>
      <c r="AY80" s="694"/>
      <c r="AZ80" s="694"/>
      <c r="BA80" s="694"/>
      <c r="BB80" s="694"/>
      <c r="BC80" s="694"/>
      <c r="BD80" s="694"/>
      <c r="BE80" s="694"/>
      <c r="BF80" s="694"/>
      <c r="BG80" s="694"/>
      <c r="BH80" s="694"/>
      <c r="BI80" s="694"/>
      <c r="BJ80" s="694"/>
      <c r="BK80" s="694"/>
      <c r="BL80" s="694"/>
      <c r="BM80" s="694"/>
      <c r="BN80" s="694"/>
      <c r="BO80" s="694"/>
      <c r="BP80" s="694"/>
      <c r="BQ80" s="694"/>
      <c r="BR80" s="694"/>
      <c r="BS80" s="694"/>
      <c r="BT80" s="695"/>
      <c r="BU80" s="163"/>
    </row>
    <row r="81" spans="2:73">
      <c r="B81" s="689"/>
      <c r="C81" s="689"/>
      <c r="D81" s="689"/>
      <c r="E81" s="689"/>
      <c r="F81" s="689"/>
      <c r="G81" s="689"/>
      <c r="H81" s="689"/>
      <c r="I81" s="641"/>
      <c r="J81" s="641"/>
      <c r="K81" s="630"/>
      <c r="L81" s="693"/>
      <c r="M81" s="694"/>
      <c r="N81" s="694"/>
      <c r="O81" s="694"/>
      <c r="P81" s="694"/>
      <c r="Q81" s="694"/>
      <c r="R81" s="694"/>
      <c r="S81" s="694"/>
      <c r="T81" s="694"/>
      <c r="U81" s="694"/>
      <c r="V81" s="694"/>
      <c r="W81" s="694"/>
      <c r="X81" s="694"/>
      <c r="Y81" s="694"/>
      <c r="Z81" s="694"/>
      <c r="AA81" s="694"/>
      <c r="AB81" s="694"/>
      <c r="AC81" s="694"/>
      <c r="AD81" s="694"/>
      <c r="AE81" s="694"/>
      <c r="AF81" s="694"/>
      <c r="AG81" s="694"/>
      <c r="AH81" s="694"/>
      <c r="AI81" s="694"/>
      <c r="AJ81" s="694"/>
      <c r="AK81" s="694"/>
      <c r="AL81" s="694"/>
      <c r="AM81" s="694"/>
      <c r="AN81" s="694"/>
      <c r="AO81" s="695"/>
      <c r="AP81" s="630"/>
      <c r="AQ81" s="693"/>
      <c r="AR81" s="694"/>
      <c r="AS81" s="694"/>
      <c r="AT81" s="694"/>
      <c r="AU81" s="694"/>
      <c r="AV81" s="694"/>
      <c r="AW81" s="694"/>
      <c r="AX81" s="694"/>
      <c r="AY81" s="694"/>
      <c r="AZ81" s="694"/>
      <c r="BA81" s="694"/>
      <c r="BB81" s="694"/>
      <c r="BC81" s="694"/>
      <c r="BD81" s="694"/>
      <c r="BE81" s="694"/>
      <c r="BF81" s="694"/>
      <c r="BG81" s="694"/>
      <c r="BH81" s="694"/>
      <c r="BI81" s="694"/>
      <c r="BJ81" s="694"/>
      <c r="BK81" s="694"/>
      <c r="BL81" s="694"/>
      <c r="BM81" s="694"/>
      <c r="BN81" s="694"/>
      <c r="BO81" s="694"/>
      <c r="BP81" s="694"/>
      <c r="BQ81" s="694"/>
      <c r="BR81" s="694"/>
      <c r="BS81" s="694"/>
      <c r="BT81" s="695"/>
    </row>
    <row r="82" spans="2:73" ht="15.75">
      <c r="B82" s="689"/>
      <c r="C82" s="689"/>
      <c r="D82" s="689"/>
      <c r="E82" s="689"/>
      <c r="F82" s="689"/>
      <c r="G82" s="689"/>
      <c r="H82" s="689"/>
      <c r="I82" s="641"/>
      <c r="J82" s="641"/>
      <c r="K82" s="630"/>
      <c r="L82" s="693"/>
      <c r="M82" s="694"/>
      <c r="N82" s="694"/>
      <c r="O82" s="694"/>
      <c r="P82" s="694"/>
      <c r="Q82" s="694"/>
      <c r="R82" s="694"/>
      <c r="S82" s="694"/>
      <c r="T82" s="694"/>
      <c r="U82" s="694"/>
      <c r="V82" s="694"/>
      <c r="W82" s="694"/>
      <c r="X82" s="694"/>
      <c r="Y82" s="694"/>
      <c r="Z82" s="694"/>
      <c r="AA82" s="694"/>
      <c r="AB82" s="694"/>
      <c r="AC82" s="694"/>
      <c r="AD82" s="694"/>
      <c r="AE82" s="694"/>
      <c r="AF82" s="694"/>
      <c r="AG82" s="694"/>
      <c r="AH82" s="694"/>
      <c r="AI82" s="694"/>
      <c r="AJ82" s="694"/>
      <c r="AK82" s="694"/>
      <c r="AL82" s="694"/>
      <c r="AM82" s="694"/>
      <c r="AN82" s="694"/>
      <c r="AO82" s="695"/>
      <c r="AP82" s="630"/>
      <c r="AQ82" s="693"/>
      <c r="AR82" s="694"/>
      <c r="AS82" s="694"/>
      <c r="AT82" s="694"/>
      <c r="AU82" s="694"/>
      <c r="AV82" s="694"/>
      <c r="AW82" s="694"/>
      <c r="AX82" s="694"/>
      <c r="AY82" s="694"/>
      <c r="AZ82" s="694"/>
      <c r="BA82" s="694"/>
      <c r="BB82" s="694"/>
      <c r="BC82" s="694"/>
      <c r="BD82" s="694"/>
      <c r="BE82" s="694"/>
      <c r="BF82" s="694"/>
      <c r="BG82" s="694"/>
      <c r="BH82" s="694"/>
      <c r="BI82" s="694"/>
      <c r="BJ82" s="694"/>
      <c r="BK82" s="694"/>
      <c r="BL82" s="694"/>
      <c r="BM82" s="694"/>
      <c r="BN82" s="694"/>
      <c r="BO82" s="694"/>
      <c r="BP82" s="694"/>
      <c r="BQ82" s="694"/>
      <c r="BR82" s="694"/>
      <c r="BS82" s="694"/>
      <c r="BT82" s="695"/>
      <c r="BU82" s="163"/>
    </row>
    <row r="83" spans="2:73" ht="15.75">
      <c r="B83" s="689"/>
      <c r="C83" s="689"/>
      <c r="D83" s="689"/>
      <c r="E83" s="689"/>
      <c r="F83" s="689"/>
      <c r="G83" s="689"/>
      <c r="H83" s="689"/>
      <c r="I83" s="641"/>
      <c r="J83" s="641"/>
      <c r="K83" s="630"/>
      <c r="L83" s="693"/>
      <c r="M83" s="694"/>
      <c r="N83" s="694"/>
      <c r="O83" s="694"/>
      <c r="P83" s="694"/>
      <c r="Q83" s="694"/>
      <c r="R83" s="694"/>
      <c r="S83" s="694"/>
      <c r="T83" s="694"/>
      <c r="U83" s="694"/>
      <c r="V83" s="694"/>
      <c r="W83" s="694"/>
      <c r="X83" s="694"/>
      <c r="Y83" s="694"/>
      <c r="Z83" s="694"/>
      <c r="AA83" s="694"/>
      <c r="AB83" s="694"/>
      <c r="AC83" s="694"/>
      <c r="AD83" s="694"/>
      <c r="AE83" s="694"/>
      <c r="AF83" s="694"/>
      <c r="AG83" s="694"/>
      <c r="AH83" s="694"/>
      <c r="AI83" s="694"/>
      <c r="AJ83" s="694"/>
      <c r="AK83" s="694"/>
      <c r="AL83" s="694"/>
      <c r="AM83" s="694"/>
      <c r="AN83" s="694"/>
      <c r="AO83" s="695"/>
      <c r="AP83" s="630"/>
      <c r="AQ83" s="693"/>
      <c r="AR83" s="694"/>
      <c r="AS83" s="694"/>
      <c r="AT83" s="694"/>
      <c r="AU83" s="694"/>
      <c r="AV83" s="694"/>
      <c r="AW83" s="694"/>
      <c r="AX83" s="694"/>
      <c r="AY83" s="694"/>
      <c r="AZ83" s="694"/>
      <c r="BA83" s="694"/>
      <c r="BB83" s="694"/>
      <c r="BC83" s="694"/>
      <c r="BD83" s="694"/>
      <c r="BE83" s="694"/>
      <c r="BF83" s="694"/>
      <c r="BG83" s="694"/>
      <c r="BH83" s="694"/>
      <c r="BI83" s="694"/>
      <c r="BJ83" s="694"/>
      <c r="BK83" s="694"/>
      <c r="BL83" s="694"/>
      <c r="BM83" s="694"/>
      <c r="BN83" s="694"/>
      <c r="BO83" s="694"/>
      <c r="BP83" s="694"/>
      <c r="BQ83" s="694"/>
      <c r="BR83" s="694"/>
      <c r="BS83" s="694"/>
      <c r="BT83" s="695"/>
      <c r="BU83" s="163"/>
    </row>
    <row r="84" spans="2:73" ht="15.75">
      <c r="B84" s="689"/>
      <c r="C84" s="689"/>
      <c r="D84" s="689"/>
      <c r="E84" s="689"/>
      <c r="F84" s="689"/>
      <c r="G84" s="689"/>
      <c r="H84" s="689"/>
      <c r="I84" s="641"/>
      <c r="J84" s="641"/>
      <c r="K84" s="630"/>
      <c r="L84" s="693"/>
      <c r="M84" s="694"/>
      <c r="N84" s="694"/>
      <c r="O84" s="694"/>
      <c r="P84" s="694"/>
      <c r="Q84" s="694"/>
      <c r="R84" s="694"/>
      <c r="S84" s="694"/>
      <c r="T84" s="694"/>
      <c r="U84" s="694"/>
      <c r="V84" s="694"/>
      <c r="W84" s="694"/>
      <c r="X84" s="694"/>
      <c r="Y84" s="694"/>
      <c r="Z84" s="694"/>
      <c r="AA84" s="694"/>
      <c r="AB84" s="694"/>
      <c r="AC84" s="694"/>
      <c r="AD84" s="694"/>
      <c r="AE84" s="694"/>
      <c r="AF84" s="694"/>
      <c r="AG84" s="694"/>
      <c r="AH84" s="694"/>
      <c r="AI84" s="694"/>
      <c r="AJ84" s="694"/>
      <c r="AK84" s="694"/>
      <c r="AL84" s="694"/>
      <c r="AM84" s="694"/>
      <c r="AN84" s="694"/>
      <c r="AO84" s="695"/>
      <c r="AP84" s="630"/>
      <c r="AQ84" s="693"/>
      <c r="AR84" s="694"/>
      <c r="AS84" s="694"/>
      <c r="AT84" s="694"/>
      <c r="AU84" s="694"/>
      <c r="AV84" s="694"/>
      <c r="AW84" s="694"/>
      <c r="AX84" s="694"/>
      <c r="AY84" s="694"/>
      <c r="AZ84" s="694"/>
      <c r="BA84" s="694"/>
      <c r="BB84" s="694"/>
      <c r="BC84" s="694"/>
      <c r="BD84" s="694"/>
      <c r="BE84" s="694"/>
      <c r="BF84" s="694"/>
      <c r="BG84" s="694"/>
      <c r="BH84" s="694"/>
      <c r="BI84" s="694"/>
      <c r="BJ84" s="694"/>
      <c r="BK84" s="694"/>
      <c r="BL84" s="694"/>
      <c r="BM84" s="694"/>
      <c r="BN84" s="694"/>
      <c r="BO84" s="694"/>
      <c r="BP84" s="694"/>
      <c r="BQ84" s="694"/>
      <c r="BR84" s="694"/>
      <c r="BS84" s="694"/>
      <c r="BT84" s="695"/>
      <c r="BU84" s="163"/>
    </row>
    <row r="85" spans="2:73">
      <c r="B85" s="689"/>
      <c r="C85" s="689"/>
      <c r="D85" s="689"/>
      <c r="E85" s="689"/>
      <c r="F85" s="689"/>
      <c r="G85" s="689"/>
      <c r="H85" s="689"/>
      <c r="I85" s="641"/>
      <c r="J85" s="641"/>
      <c r="K85" s="630"/>
      <c r="L85" s="693"/>
      <c r="M85" s="694"/>
      <c r="N85" s="694"/>
      <c r="O85" s="694"/>
      <c r="P85" s="694"/>
      <c r="Q85" s="694"/>
      <c r="R85" s="694"/>
      <c r="S85" s="694"/>
      <c r="T85" s="694"/>
      <c r="U85" s="694"/>
      <c r="V85" s="694"/>
      <c r="W85" s="694"/>
      <c r="X85" s="694"/>
      <c r="Y85" s="694"/>
      <c r="Z85" s="694"/>
      <c r="AA85" s="694"/>
      <c r="AB85" s="694"/>
      <c r="AC85" s="694"/>
      <c r="AD85" s="694"/>
      <c r="AE85" s="694"/>
      <c r="AF85" s="694"/>
      <c r="AG85" s="694"/>
      <c r="AH85" s="694"/>
      <c r="AI85" s="694"/>
      <c r="AJ85" s="694"/>
      <c r="AK85" s="694"/>
      <c r="AL85" s="694"/>
      <c r="AM85" s="694"/>
      <c r="AN85" s="694"/>
      <c r="AO85" s="695"/>
      <c r="AP85" s="630"/>
      <c r="AQ85" s="693"/>
      <c r="AR85" s="694"/>
      <c r="AS85" s="694"/>
      <c r="AT85" s="694"/>
      <c r="AU85" s="694"/>
      <c r="AV85" s="694"/>
      <c r="AW85" s="694"/>
      <c r="AX85" s="694"/>
      <c r="AY85" s="694"/>
      <c r="AZ85" s="694"/>
      <c r="BA85" s="694"/>
      <c r="BB85" s="694"/>
      <c r="BC85" s="694"/>
      <c r="BD85" s="694"/>
      <c r="BE85" s="694"/>
      <c r="BF85" s="694"/>
      <c r="BG85" s="694"/>
      <c r="BH85" s="694"/>
      <c r="BI85" s="694"/>
      <c r="BJ85" s="694"/>
      <c r="BK85" s="694"/>
      <c r="BL85" s="694"/>
      <c r="BM85" s="694"/>
      <c r="BN85" s="694"/>
      <c r="BO85" s="694"/>
      <c r="BP85" s="694"/>
      <c r="BQ85" s="694"/>
      <c r="BR85" s="694"/>
      <c r="BS85" s="694"/>
      <c r="BT85" s="695"/>
    </row>
    <row r="86" spans="2:73">
      <c r="B86" s="689"/>
      <c r="C86" s="689"/>
      <c r="D86" s="689"/>
      <c r="E86" s="689"/>
      <c r="F86" s="689"/>
      <c r="G86" s="689"/>
      <c r="H86" s="689"/>
      <c r="I86" s="641"/>
      <c r="J86" s="641"/>
      <c r="K86" s="630"/>
      <c r="L86" s="693"/>
      <c r="M86" s="694"/>
      <c r="N86" s="694"/>
      <c r="O86" s="694"/>
      <c r="P86" s="694"/>
      <c r="Q86" s="694"/>
      <c r="R86" s="694"/>
      <c r="S86" s="694"/>
      <c r="T86" s="694"/>
      <c r="U86" s="694"/>
      <c r="V86" s="694"/>
      <c r="W86" s="694"/>
      <c r="X86" s="694"/>
      <c r="Y86" s="694"/>
      <c r="Z86" s="694"/>
      <c r="AA86" s="694"/>
      <c r="AB86" s="694"/>
      <c r="AC86" s="694"/>
      <c r="AD86" s="694"/>
      <c r="AE86" s="694"/>
      <c r="AF86" s="694"/>
      <c r="AG86" s="694"/>
      <c r="AH86" s="694"/>
      <c r="AI86" s="694"/>
      <c r="AJ86" s="694"/>
      <c r="AK86" s="694"/>
      <c r="AL86" s="694"/>
      <c r="AM86" s="694"/>
      <c r="AN86" s="694"/>
      <c r="AO86" s="695"/>
      <c r="AP86" s="630"/>
      <c r="AQ86" s="693"/>
      <c r="AR86" s="694"/>
      <c r="AS86" s="694"/>
      <c r="AT86" s="694"/>
      <c r="AU86" s="694"/>
      <c r="AV86" s="694"/>
      <c r="AW86" s="694"/>
      <c r="AX86" s="694"/>
      <c r="AY86" s="694"/>
      <c r="AZ86" s="694"/>
      <c r="BA86" s="694"/>
      <c r="BB86" s="694"/>
      <c r="BC86" s="694"/>
      <c r="BD86" s="694"/>
      <c r="BE86" s="694"/>
      <c r="BF86" s="694"/>
      <c r="BG86" s="694"/>
      <c r="BH86" s="694"/>
      <c r="BI86" s="694"/>
      <c r="BJ86" s="694"/>
      <c r="BK86" s="694"/>
      <c r="BL86" s="694"/>
      <c r="BM86" s="694"/>
      <c r="BN86" s="694"/>
      <c r="BO86" s="694"/>
      <c r="BP86" s="694"/>
      <c r="BQ86" s="694"/>
      <c r="BR86" s="694"/>
      <c r="BS86" s="694"/>
      <c r="BT86" s="695"/>
    </row>
    <row r="87" spans="2:73">
      <c r="B87" s="689"/>
      <c r="C87" s="689"/>
      <c r="D87" s="689"/>
      <c r="E87" s="689"/>
      <c r="F87" s="689"/>
      <c r="G87" s="689"/>
      <c r="H87" s="689"/>
      <c r="I87" s="641"/>
      <c r="J87" s="641"/>
      <c r="K87" s="630"/>
      <c r="L87" s="693"/>
      <c r="M87" s="694"/>
      <c r="N87" s="694"/>
      <c r="O87" s="694"/>
      <c r="P87" s="694"/>
      <c r="Q87" s="694"/>
      <c r="R87" s="694"/>
      <c r="S87" s="694"/>
      <c r="T87" s="694"/>
      <c r="U87" s="694"/>
      <c r="V87" s="694"/>
      <c r="W87" s="694"/>
      <c r="X87" s="694"/>
      <c r="Y87" s="694"/>
      <c r="Z87" s="694"/>
      <c r="AA87" s="694"/>
      <c r="AB87" s="694"/>
      <c r="AC87" s="694"/>
      <c r="AD87" s="694"/>
      <c r="AE87" s="694"/>
      <c r="AF87" s="694"/>
      <c r="AG87" s="694"/>
      <c r="AH87" s="694"/>
      <c r="AI87" s="694"/>
      <c r="AJ87" s="694"/>
      <c r="AK87" s="694"/>
      <c r="AL87" s="694"/>
      <c r="AM87" s="694"/>
      <c r="AN87" s="694"/>
      <c r="AO87" s="695"/>
      <c r="AP87" s="630"/>
      <c r="AQ87" s="693"/>
      <c r="AR87" s="694"/>
      <c r="AS87" s="694"/>
      <c r="AT87" s="694"/>
      <c r="AU87" s="694"/>
      <c r="AV87" s="694"/>
      <c r="AW87" s="694"/>
      <c r="AX87" s="694"/>
      <c r="AY87" s="694"/>
      <c r="AZ87" s="694"/>
      <c r="BA87" s="694"/>
      <c r="BB87" s="694"/>
      <c r="BC87" s="694"/>
      <c r="BD87" s="694"/>
      <c r="BE87" s="694"/>
      <c r="BF87" s="694"/>
      <c r="BG87" s="694"/>
      <c r="BH87" s="694"/>
      <c r="BI87" s="694"/>
      <c r="BJ87" s="694"/>
      <c r="BK87" s="694"/>
      <c r="BL87" s="694"/>
      <c r="BM87" s="694"/>
      <c r="BN87" s="694"/>
      <c r="BO87" s="694"/>
      <c r="BP87" s="694"/>
      <c r="BQ87" s="694"/>
      <c r="BR87" s="694"/>
      <c r="BS87" s="694"/>
      <c r="BT87" s="695"/>
    </row>
    <row r="88" spans="2:73">
      <c r="B88" s="689"/>
      <c r="C88" s="689"/>
      <c r="D88" s="689"/>
      <c r="E88" s="689"/>
      <c r="F88" s="689"/>
      <c r="G88" s="689"/>
      <c r="H88" s="689"/>
      <c r="I88" s="641"/>
      <c r="J88" s="641"/>
      <c r="K88" s="630"/>
      <c r="L88" s="693"/>
      <c r="M88" s="694"/>
      <c r="N88" s="694"/>
      <c r="O88" s="694"/>
      <c r="P88" s="694"/>
      <c r="Q88" s="694"/>
      <c r="R88" s="694"/>
      <c r="S88" s="694"/>
      <c r="T88" s="694"/>
      <c r="U88" s="694"/>
      <c r="V88" s="694"/>
      <c r="W88" s="694"/>
      <c r="X88" s="694"/>
      <c r="Y88" s="694"/>
      <c r="Z88" s="694"/>
      <c r="AA88" s="694"/>
      <c r="AB88" s="694"/>
      <c r="AC88" s="694"/>
      <c r="AD88" s="694"/>
      <c r="AE88" s="694"/>
      <c r="AF88" s="694"/>
      <c r="AG88" s="694"/>
      <c r="AH88" s="694"/>
      <c r="AI88" s="694"/>
      <c r="AJ88" s="694"/>
      <c r="AK88" s="694"/>
      <c r="AL88" s="694"/>
      <c r="AM88" s="694"/>
      <c r="AN88" s="694"/>
      <c r="AO88" s="695"/>
      <c r="AP88" s="630"/>
      <c r="AQ88" s="696"/>
      <c r="AR88" s="697"/>
      <c r="AS88" s="697"/>
      <c r="AT88" s="697"/>
      <c r="AU88" s="697"/>
      <c r="AV88" s="697"/>
      <c r="AW88" s="697"/>
      <c r="AX88" s="697"/>
      <c r="AY88" s="697"/>
      <c r="AZ88" s="697"/>
      <c r="BA88" s="697"/>
      <c r="BB88" s="697"/>
      <c r="BC88" s="697"/>
      <c r="BD88" s="697"/>
      <c r="BE88" s="697"/>
      <c r="BF88" s="697"/>
      <c r="BG88" s="697"/>
      <c r="BH88" s="697"/>
      <c r="BI88" s="697"/>
      <c r="BJ88" s="697"/>
      <c r="BK88" s="697"/>
      <c r="BL88" s="697"/>
      <c r="BM88" s="697"/>
      <c r="BN88" s="697"/>
      <c r="BO88" s="697"/>
      <c r="BP88" s="697"/>
      <c r="BQ88" s="697"/>
      <c r="BR88" s="697"/>
      <c r="BS88" s="697"/>
      <c r="BT88" s="698"/>
    </row>
    <row r="89" spans="2:73">
      <c r="B89" s="689"/>
      <c r="C89" s="689"/>
      <c r="D89" s="689"/>
      <c r="E89" s="689"/>
      <c r="F89" s="689"/>
      <c r="G89" s="689"/>
      <c r="H89" s="689"/>
      <c r="I89" s="641"/>
      <c r="J89" s="641"/>
      <c r="K89" s="630"/>
      <c r="L89" s="693"/>
      <c r="M89" s="694"/>
      <c r="N89" s="694"/>
      <c r="O89" s="694"/>
      <c r="P89" s="694"/>
      <c r="Q89" s="694"/>
      <c r="R89" s="694"/>
      <c r="S89" s="694"/>
      <c r="T89" s="694"/>
      <c r="U89" s="694"/>
      <c r="V89" s="694"/>
      <c r="W89" s="694"/>
      <c r="X89" s="694"/>
      <c r="Y89" s="694"/>
      <c r="Z89" s="694"/>
      <c r="AA89" s="694"/>
      <c r="AB89" s="694"/>
      <c r="AC89" s="694"/>
      <c r="AD89" s="694"/>
      <c r="AE89" s="694"/>
      <c r="AF89" s="694"/>
      <c r="AG89" s="694"/>
      <c r="AH89" s="694"/>
      <c r="AI89" s="694"/>
      <c r="AJ89" s="694"/>
      <c r="AK89" s="694"/>
      <c r="AL89" s="694"/>
      <c r="AM89" s="694"/>
      <c r="AN89" s="694"/>
      <c r="AO89" s="695"/>
      <c r="AP89" s="630"/>
      <c r="AQ89" s="690"/>
      <c r="AR89" s="691"/>
      <c r="AS89" s="691"/>
      <c r="AT89" s="691"/>
      <c r="AU89" s="691"/>
      <c r="AV89" s="691"/>
      <c r="AW89" s="691"/>
      <c r="AX89" s="691"/>
      <c r="AY89" s="691"/>
      <c r="AZ89" s="691"/>
      <c r="BA89" s="691"/>
      <c r="BB89" s="691"/>
      <c r="BC89" s="691"/>
      <c r="BD89" s="691"/>
      <c r="BE89" s="691"/>
      <c r="BF89" s="691"/>
      <c r="BG89" s="691"/>
      <c r="BH89" s="691"/>
      <c r="BI89" s="691"/>
      <c r="BJ89" s="691"/>
      <c r="BK89" s="691"/>
      <c r="BL89" s="691"/>
      <c r="BM89" s="691"/>
      <c r="BN89" s="691"/>
      <c r="BO89" s="691"/>
      <c r="BP89" s="691"/>
      <c r="BQ89" s="691"/>
      <c r="BR89" s="691"/>
      <c r="BS89" s="691"/>
      <c r="BT89" s="692"/>
    </row>
    <row r="90" spans="2:73">
      <c r="B90" s="689"/>
      <c r="C90" s="689"/>
      <c r="D90" s="689"/>
      <c r="E90" s="689"/>
      <c r="F90" s="689"/>
      <c r="G90" s="689"/>
      <c r="H90" s="689"/>
      <c r="I90" s="641"/>
      <c r="J90" s="641"/>
      <c r="K90" s="630"/>
      <c r="L90" s="693"/>
      <c r="M90" s="694"/>
      <c r="N90" s="694"/>
      <c r="O90" s="694"/>
      <c r="P90" s="694"/>
      <c r="Q90" s="694"/>
      <c r="R90" s="694"/>
      <c r="S90" s="694"/>
      <c r="T90" s="694"/>
      <c r="U90" s="694"/>
      <c r="V90" s="694"/>
      <c r="W90" s="694"/>
      <c r="X90" s="694"/>
      <c r="Y90" s="694"/>
      <c r="Z90" s="694"/>
      <c r="AA90" s="694"/>
      <c r="AB90" s="694"/>
      <c r="AC90" s="694"/>
      <c r="AD90" s="694"/>
      <c r="AE90" s="694"/>
      <c r="AF90" s="694"/>
      <c r="AG90" s="694"/>
      <c r="AH90" s="694"/>
      <c r="AI90" s="694"/>
      <c r="AJ90" s="694"/>
      <c r="AK90" s="694"/>
      <c r="AL90" s="694"/>
      <c r="AM90" s="694"/>
      <c r="AN90" s="694"/>
      <c r="AO90" s="695"/>
      <c r="AP90" s="630"/>
      <c r="AQ90" s="693"/>
      <c r="AR90" s="694"/>
      <c r="AS90" s="694"/>
      <c r="AT90" s="694"/>
      <c r="AU90" s="694"/>
      <c r="AV90" s="694"/>
      <c r="AW90" s="694"/>
      <c r="AX90" s="694"/>
      <c r="AY90" s="694"/>
      <c r="AZ90" s="694"/>
      <c r="BA90" s="694"/>
      <c r="BB90" s="694"/>
      <c r="BC90" s="694"/>
      <c r="BD90" s="694"/>
      <c r="BE90" s="694"/>
      <c r="BF90" s="694"/>
      <c r="BG90" s="694"/>
      <c r="BH90" s="694"/>
      <c r="BI90" s="694"/>
      <c r="BJ90" s="694"/>
      <c r="BK90" s="694"/>
      <c r="BL90" s="694"/>
      <c r="BM90" s="694"/>
      <c r="BN90" s="694"/>
      <c r="BO90" s="694"/>
      <c r="BP90" s="694"/>
      <c r="BQ90" s="694"/>
      <c r="BR90" s="694"/>
      <c r="BS90" s="694"/>
      <c r="BT90" s="695"/>
    </row>
    <row r="91" spans="2:73">
      <c r="B91" s="689"/>
      <c r="C91" s="689"/>
      <c r="D91" s="689"/>
      <c r="E91" s="689"/>
      <c r="F91" s="689"/>
      <c r="G91" s="689"/>
      <c r="H91" s="689"/>
      <c r="I91" s="641"/>
      <c r="J91" s="641"/>
      <c r="K91" s="630"/>
      <c r="L91" s="693"/>
      <c r="M91" s="694"/>
      <c r="N91" s="694"/>
      <c r="O91" s="694"/>
      <c r="P91" s="694"/>
      <c r="Q91" s="694"/>
      <c r="R91" s="694"/>
      <c r="S91" s="694"/>
      <c r="T91" s="694"/>
      <c r="U91" s="694"/>
      <c r="V91" s="694"/>
      <c r="W91" s="694"/>
      <c r="X91" s="694"/>
      <c r="Y91" s="694"/>
      <c r="Z91" s="694"/>
      <c r="AA91" s="694"/>
      <c r="AB91" s="694"/>
      <c r="AC91" s="694"/>
      <c r="AD91" s="694"/>
      <c r="AE91" s="694"/>
      <c r="AF91" s="694"/>
      <c r="AG91" s="694"/>
      <c r="AH91" s="694"/>
      <c r="AI91" s="694"/>
      <c r="AJ91" s="694"/>
      <c r="AK91" s="694"/>
      <c r="AL91" s="694"/>
      <c r="AM91" s="694"/>
      <c r="AN91" s="694"/>
      <c r="AO91" s="695"/>
      <c r="AP91" s="630"/>
      <c r="AQ91" s="693"/>
      <c r="AR91" s="694"/>
      <c r="AS91" s="694"/>
      <c r="AT91" s="694"/>
      <c r="AU91" s="694"/>
      <c r="AV91" s="694"/>
      <c r="AW91" s="694"/>
      <c r="AX91" s="694"/>
      <c r="AY91" s="694"/>
      <c r="AZ91" s="694"/>
      <c r="BA91" s="694"/>
      <c r="BB91" s="694"/>
      <c r="BC91" s="694"/>
      <c r="BD91" s="694"/>
      <c r="BE91" s="694"/>
      <c r="BF91" s="694"/>
      <c r="BG91" s="694"/>
      <c r="BH91" s="694"/>
      <c r="BI91" s="694"/>
      <c r="BJ91" s="694"/>
      <c r="BK91" s="694"/>
      <c r="BL91" s="694"/>
      <c r="BM91" s="694"/>
      <c r="BN91" s="694"/>
      <c r="BO91" s="694"/>
      <c r="BP91" s="694"/>
      <c r="BQ91" s="694"/>
      <c r="BR91" s="694"/>
      <c r="BS91" s="694"/>
      <c r="BT91" s="695"/>
    </row>
    <row r="92" spans="2:73">
      <c r="B92" s="689"/>
      <c r="C92" s="689"/>
      <c r="D92" s="689"/>
      <c r="E92" s="689"/>
      <c r="F92" s="689"/>
      <c r="G92" s="689"/>
      <c r="H92" s="689"/>
      <c r="I92" s="641"/>
      <c r="J92" s="641"/>
      <c r="K92" s="630"/>
      <c r="L92" s="693"/>
      <c r="M92" s="694"/>
      <c r="N92" s="694"/>
      <c r="O92" s="694"/>
      <c r="P92" s="694"/>
      <c r="Q92" s="694"/>
      <c r="R92" s="694"/>
      <c r="S92" s="694"/>
      <c r="T92" s="694"/>
      <c r="U92" s="694"/>
      <c r="V92" s="694"/>
      <c r="W92" s="694"/>
      <c r="X92" s="694"/>
      <c r="Y92" s="694"/>
      <c r="Z92" s="694"/>
      <c r="AA92" s="694"/>
      <c r="AB92" s="694"/>
      <c r="AC92" s="694"/>
      <c r="AD92" s="694"/>
      <c r="AE92" s="694"/>
      <c r="AF92" s="694"/>
      <c r="AG92" s="694"/>
      <c r="AH92" s="694"/>
      <c r="AI92" s="694"/>
      <c r="AJ92" s="694"/>
      <c r="AK92" s="694"/>
      <c r="AL92" s="694"/>
      <c r="AM92" s="694"/>
      <c r="AN92" s="694"/>
      <c r="AO92" s="695"/>
      <c r="AP92" s="630"/>
      <c r="AQ92" s="693"/>
      <c r="AR92" s="694"/>
      <c r="AS92" s="694"/>
      <c r="AT92" s="694"/>
      <c r="AU92" s="694"/>
      <c r="AV92" s="694"/>
      <c r="AW92" s="694"/>
      <c r="AX92" s="694"/>
      <c r="AY92" s="694"/>
      <c r="AZ92" s="694"/>
      <c r="BA92" s="694"/>
      <c r="BB92" s="694"/>
      <c r="BC92" s="694"/>
      <c r="BD92" s="694"/>
      <c r="BE92" s="694"/>
      <c r="BF92" s="694"/>
      <c r="BG92" s="694"/>
      <c r="BH92" s="694"/>
      <c r="BI92" s="694"/>
      <c r="BJ92" s="694"/>
      <c r="BK92" s="694"/>
      <c r="BL92" s="694"/>
      <c r="BM92" s="694"/>
      <c r="BN92" s="694"/>
      <c r="BO92" s="694"/>
      <c r="BP92" s="694"/>
      <c r="BQ92" s="694"/>
      <c r="BR92" s="694"/>
      <c r="BS92" s="694"/>
      <c r="BT92" s="695"/>
    </row>
    <row r="93" spans="2:73">
      <c r="B93" s="689"/>
      <c r="C93" s="689"/>
      <c r="D93" s="689"/>
      <c r="E93" s="689"/>
      <c r="F93" s="689"/>
      <c r="G93" s="689"/>
      <c r="H93" s="689"/>
      <c r="I93" s="641"/>
      <c r="J93" s="641"/>
      <c r="K93" s="630"/>
      <c r="L93" s="693"/>
      <c r="M93" s="694"/>
      <c r="N93" s="694"/>
      <c r="O93" s="694"/>
      <c r="P93" s="694"/>
      <c r="Q93" s="694"/>
      <c r="R93" s="694"/>
      <c r="S93" s="694"/>
      <c r="T93" s="694"/>
      <c r="U93" s="694"/>
      <c r="V93" s="694"/>
      <c r="W93" s="694"/>
      <c r="X93" s="694"/>
      <c r="Y93" s="694"/>
      <c r="Z93" s="694"/>
      <c r="AA93" s="694"/>
      <c r="AB93" s="694"/>
      <c r="AC93" s="694"/>
      <c r="AD93" s="694"/>
      <c r="AE93" s="694"/>
      <c r="AF93" s="694"/>
      <c r="AG93" s="694"/>
      <c r="AH93" s="694"/>
      <c r="AI93" s="694"/>
      <c r="AJ93" s="694"/>
      <c r="AK93" s="694"/>
      <c r="AL93" s="694"/>
      <c r="AM93" s="694"/>
      <c r="AN93" s="694"/>
      <c r="AO93" s="695"/>
      <c r="AP93" s="630"/>
      <c r="AQ93" s="693"/>
      <c r="AR93" s="694"/>
      <c r="AS93" s="694"/>
      <c r="AT93" s="694"/>
      <c r="AU93" s="694"/>
      <c r="AV93" s="694"/>
      <c r="AW93" s="694"/>
      <c r="AX93" s="694"/>
      <c r="AY93" s="694"/>
      <c r="AZ93" s="694"/>
      <c r="BA93" s="694"/>
      <c r="BB93" s="694"/>
      <c r="BC93" s="694"/>
      <c r="BD93" s="694"/>
      <c r="BE93" s="694"/>
      <c r="BF93" s="694"/>
      <c r="BG93" s="694"/>
      <c r="BH93" s="694"/>
      <c r="BI93" s="694"/>
      <c r="BJ93" s="694"/>
      <c r="BK93" s="694"/>
      <c r="BL93" s="694"/>
      <c r="BM93" s="694"/>
      <c r="BN93" s="694"/>
      <c r="BO93" s="694"/>
      <c r="BP93" s="694"/>
      <c r="BQ93" s="694"/>
      <c r="BR93" s="694"/>
      <c r="BS93" s="694"/>
      <c r="BT93" s="695"/>
    </row>
    <row r="94" spans="2:73">
      <c r="B94" s="689"/>
      <c r="C94" s="689"/>
      <c r="D94" s="689"/>
      <c r="E94" s="689"/>
      <c r="F94" s="689"/>
      <c r="G94" s="689"/>
      <c r="H94" s="689"/>
      <c r="I94" s="641"/>
      <c r="J94" s="641"/>
      <c r="K94" s="630"/>
      <c r="L94" s="693"/>
      <c r="M94" s="694"/>
      <c r="N94" s="694"/>
      <c r="O94" s="694"/>
      <c r="P94" s="694"/>
      <c r="Q94" s="694"/>
      <c r="R94" s="694"/>
      <c r="S94" s="694"/>
      <c r="T94" s="694"/>
      <c r="U94" s="694"/>
      <c r="V94" s="694"/>
      <c r="W94" s="694"/>
      <c r="X94" s="694"/>
      <c r="Y94" s="694"/>
      <c r="Z94" s="694"/>
      <c r="AA94" s="694"/>
      <c r="AB94" s="694"/>
      <c r="AC94" s="694"/>
      <c r="AD94" s="694"/>
      <c r="AE94" s="694"/>
      <c r="AF94" s="694"/>
      <c r="AG94" s="694"/>
      <c r="AH94" s="694"/>
      <c r="AI94" s="694"/>
      <c r="AJ94" s="694"/>
      <c r="AK94" s="694"/>
      <c r="AL94" s="694"/>
      <c r="AM94" s="694"/>
      <c r="AN94" s="694"/>
      <c r="AO94" s="695"/>
      <c r="AP94" s="630"/>
      <c r="AQ94" s="693"/>
      <c r="AR94" s="694"/>
      <c r="AS94" s="694"/>
      <c r="AT94" s="694"/>
      <c r="AU94" s="694"/>
      <c r="AV94" s="694"/>
      <c r="AW94" s="694"/>
      <c r="AX94" s="694"/>
      <c r="AY94" s="694"/>
      <c r="AZ94" s="694"/>
      <c r="BA94" s="694"/>
      <c r="BB94" s="694"/>
      <c r="BC94" s="694"/>
      <c r="BD94" s="694"/>
      <c r="BE94" s="694"/>
      <c r="BF94" s="694"/>
      <c r="BG94" s="694"/>
      <c r="BH94" s="694"/>
      <c r="BI94" s="694"/>
      <c r="BJ94" s="694"/>
      <c r="BK94" s="694"/>
      <c r="BL94" s="694"/>
      <c r="BM94" s="694"/>
      <c r="BN94" s="694"/>
      <c r="BO94" s="694"/>
      <c r="BP94" s="694"/>
      <c r="BQ94" s="694"/>
      <c r="BR94" s="694"/>
      <c r="BS94" s="694"/>
      <c r="BT94" s="695"/>
    </row>
    <row r="95" spans="2:73">
      <c r="B95" s="689"/>
      <c r="C95" s="689"/>
      <c r="D95" s="689"/>
      <c r="E95" s="689"/>
      <c r="F95" s="689"/>
      <c r="G95" s="689"/>
      <c r="H95" s="689"/>
      <c r="I95" s="641"/>
      <c r="J95" s="641"/>
      <c r="K95" s="630"/>
      <c r="L95" s="693"/>
      <c r="M95" s="694"/>
      <c r="N95" s="694"/>
      <c r="O95" s="694"/>
      <c r="P95" s="694"/>
      <c r="Q95" s="694"/>
      <c r="R95" s="694"/>
      <c r="S95" s="694"/>
      <c r="T95" s="694"/>
      <c r="U95" s="694"/>
      <c r="V95" s="694"/>
      <c r="W95" s="694"/>
      <c r="X95" s="694"/>
      <c r="Y95" s="694"/>
      <c r="Z95" s="694"/>
      <c r="AA95" s="694"/>
      <c r="AB95" s="694"/>
      <c r="AC95" s="694"/>
      <c r="AD95" s="694"/>
      <c r="AE95" s="694"/>
      <c r="AF95" s="694"/>
      <c r="AG95" s="694"/>
      <c r="AH95" s="694"/>
      <c r="AI95" s="694"/>
      <c r="AJ95" s="694"/>
      <c r="AK95" s="694"/>
      <c r="AL95" s="694"/>
      <c r="AM95" s="694"/>
      <c r="AN95" s="694"/>
      <c r="AO95" s="695"/>
      <c r="AP95" s="630"/>
      <c r="AQ95" s="693"/>
      <c r="AR95" s="694"/>
      <c r="AS95" s="694"/>
      <c r="AT95" s="694"/>
      <c r="AU95" s="694"/>
      <c r="AV95" s="694"/>
      <c r="AW95" s="694"/>
      <c r="AX95" s="694"/>
      <c r="AY95" s="694"/>
      <c r="AZ95" s="694"/>
      <c r="BA95" s="694"/>
      <c r="BB95" s="694"/>
      <c r="BC95" s="694"/>
      <c r="BD95" s="694"/>
      <c r="BE95" s="694"/>
      <c r="BF95" s="694"/>
      <c r="BG95" s="694"/>
      <c r="BH95" s="694"/>
      <c r="BI95" s="694"/>
      <c r="BJ95" s="694"/>
      <c r="BK95" s="694"/>
      <c r="BL95" s="694"/>
      <c r="BM95" s="694"/>
      <c r="BN95" s="694"/>
      <c r="BO95" s="694"/>
      <c r="BP95" s="694"/>
      <c r="BQ95" s="694"/>
      <c r="BR95" s="694"/>
      <c r="BS95" s="694"/>
      <c r="BT95" s="695"/>
    </row>
    <row r="96" spans="2:73">
      <c r="B96" s="689"/>
      <c r="C96" s="689"/>
      <c r="D96" s="689"/>
      <c r="E96" s="689"/>
      <c r="F96" s="689"/>
      <c r="G96" s="689"/>
      <c r="H96" s="689"/>
      <c r="I96" s="641"/>
      <c r="J96" s="641"/>
      <c r="K96" s="630"/>
      <c r="L96" s="693"/>
      <c r="M96" s="694"/>
      <c r="N96" s="694"/>
      <c r="O96" s="694"/>
      <c r="P96" s="694"/>
      <c r="Q96" s="694"/>
      <c r="R96" s="694"/>
      <c r="S96" s="694"/>
      <c r="T96" s="694"/>
      <c r="U96" s="694"/>
      <c r="V96" s="694"/>
      <c r="W96" s="694"/>
      <c r="X96" s="694"/>
      <c r="Y96" s="694"/>
      <c r="Z96" s="694"/>
      <c r="AA96" s="694"/>
      <c r="AB96" s="694"/>
      <c r="AC96" s="694"/>
      <c r="AD96" s="694"/>
      <c r="AE96" s="694"/>
      <c r="AF96" s="694"/>
      <c r="AG96" s="694"/>
      <c r="AH96" s="694"/>
      <c r="AI96" s="694"/>
      <c r="AJ96" s="694"/>
      <c r="AK96" s="694"/>
      <c r="AL96" s="694"/>
      <c r="AM96" s="694"/>
      <c r="AN96" s="694"/>
      <c r="AO96" s="695"/>
      <c r="AP96" s="630"/>
      <c r="AQ96" s="693"/>
      <c r="AR96" s="694"/>
      <c r="AS96" s="694"/>
      <c r="AT96" s="694"/>
      <c r="AU96" s="694"/>
      <c r="AV96" s="694"/>
      <c r="AW96" s="694"/>
      <c r="AX96" s="694"/>
      <c r="AY96" s="694"/>
      <c r="AZ96" s="694"/>
      <c r="BA96" s="694"/>
      <c r="BB96" s="694"/>
      <c r="BC96" s="694"/>
      <c r="BD96" s="694"/>
      <c r="BE96" s="694"/>
      <c r="BF96" s="694"/>
      <c r="BG96" s="694"/>
      <c r="BH96" s="694"/>
      <c r="BI96" s="694"/>
      <c r="BJ96" s="694"/>
      <c r="BK96" s="694"/>
      <c r="BL96" s="694"/>
      <c r="BM96" s="694"/>
      <c r="BN96" s="694"/>
      <c r="BO96" s="694"/>
      <c r="BP96" s="694"/>
      <c r="BQ96" s="694"/>
      <c r="BR96" s="694"/>
      <c r="BS96" s="694"/>
      <c r="BT96" s="695"/>
    </row>
    <row r="97" spans="2:73">
      <c r="B97" s="689"/>
      <c r="C97" s="689"/>
      <c r="D97" s="689"/>
      <c r="E97" s="689"/>
      <c r="F97" s="689"/>
      <c r="G97" s="689"/>
      <c r="H97" s="689"/>
      <c r="I97" s="641"/>
      <c r="J97" s="641"/>
      <c r="K97" s="630"/>
      <c r="L97" s="693"/>
      <c r="M97" s="694"/>
      <c r="N97" s="694"/>
      <c r="O97" s="694"/>
      <c r="P97" s="694"/>
      <c r="Q97" s="694"/>
      <c r="R97" s="694"/>
      <c r="S97" s="694"/>
      <c r="T97" s="694"/>
      <c r="U97" s="694"/>
      <c r="V97" s="694"/>
      <c r="W97" s="694"/>
      <c r="X97" s="694"/>
      <c r="Y97" s="694"/>
      <c r="Z97" s="694"/>
      <c r="AA97" s="694"/>
      <c r="AB97" s="694"/>
      <c r="AC97" s="694"/>
      <c r="AD97" s="694"/>
      <c r="AE97" s="694"/>
      <c r="AF97" s="694"/>
      <c r="AG97" s="694"/>
      <c r="AH97" s="694"/>
      <c r="AI97" s="694"/>
      <c r="AJ97" s="694"/>
      <c r="AK97" s="694"/>
      <c r="AL97" s="694"/>
      <c r="AM97" s="694"/>
      <c r="AN97" s="694"/>
      <c r="AO97" s="695"/>
      <c r="AP97" s="630"/>
      <c r="AQ97" s="693"/>
      <c r="AR97" s="694"/>
      <c r="AS97" s="694"/>
      <c r="AT97" s="694"/>
      <c r="AU97" s="694"/>
      <c r="AV97" s="694"/>
      <c r="AW97" s="694"/>
      <c r="AX97" s="694"/>
      <c r="AY97" s="694"/>
      <c r="AZ97" s="694"/>
      <c r="BA97" s="694"/>
      <c r="BB97" s="694"/>
      <c r="BC97" s="694"/>
      <c r="BD97" s="694"/>
      <c r="BE97" s="694"/>
      <c r="BF97" s="694"/>
      <c r="BG97" s="694"/>
      <c r="BH97" s="694"/>
      <c r="BI97" s="694"/>
      <c r="BJ97" s="694"/>
      <c r="BK97" s="694"/>
      <c r="BL97" s="694"/>
      <c r="BM97" s="694"/>
      <c r="BN97" s="694"/>
      <c r="BO97" s="694"/>
      <c r="BP97" s="694"/>
      <c r="BQ97" s="694"/>
      <c r="BR97" s="694"/>
      <c r="BS97" s="694"/>
      <c r="BT97" s="695"/>
    </row>
    <row r="98" spans="2:73" ht="15.75">
      <c r="B98" s="689"/>
      <c r="C98" s="689"/>
      <c r="D98" s="689"/>
      <c r="E98" s="689"/>
      <c r="F98" s="689"/>
      <c r="G98" s="689"/>
      <c r="H98" s="689"/>
      <c r="I98" s="641"/>
      <c r="J98" s="641"/>
      <c r="K98" s="630"/>
      <c r="L98" s="693"/>
      <c r="M98" s="694"/>
      <c r="N98" s="694"/>
      <c r="O98" s="694"/>
      <c r="P98" s="694"/>
      <c r="Q98" s="694"/>
      <c r="R98" s="694"/>
      <c r="S98" s="694"/>
      <c r="T98" s="694"/>
      <c r="U98" s="694"/>
      <c r="V98" s="694"/>
      <c r="W98" s="694"/>
      <c r="X98" s="694"/>
      <c r="Y98" s="694"/>
      <c r="Z98" s="694"/>
      <c r="AA98" s="694"/>
      <c r="AB98" s="694"/>
      <c r="AC98" s="694"/>
      <c r="AD98" s="694"/>
      <c r="AE98" s="694"/>
      <c r="AF98" s="694"/>
      <c r="AG98" s="694"/>
      <c r="AH98" s="694"/>
      <c r="AI98" s="694"/>
      <c r="AJ98" s="694"/>
      <c r="AK98" s="694"/>
      <c r="AL98" s="694"/>
      <c r="AM98" s="694"/>
      <c r="AN98" s="694"/>
      <c r="AO98" s="695"/>
      <c r="AP98" s="630"/>
      <c r="AQ98" s="693"/>
      <c r="AR98" s="694"/>
      <c r="AS98" s="694"/>
      <c r="AT98" s="694"/>
      <c r="AU98" s="694"/>
      <c r="AV98" s="694"/>
      <c r="AW98" s="694"/>
      <c r="AX98" s="694"/>
      <c r="AY98" s="694"/>
      <c r="AZ98" s="694"/>
      <c r="BA98" s="694"/>
      <c r="BB98" s="694"/>
      <c r="BC98" s="694"/>
      <c r="BD98" s="694"/>
      <c r="BE98" s="694"/>
      <c r="BF98" s="694"/>
      <c r="BG98" s="694"/>
      <c r="BH98" s="694"/>
      <c r="BI98" s="694"/>
      <c r="BJ98" s="694"/>
      <c r="BK98" s="694"/>
      <c r="BL98" s="694"/>
      <c r="BM98" s="694"/>
      <c r="BN98" s="694"/>
      <c r="BO98" s="694"/>
      <c r="BP98" s="694"/>
      <c r="BQ98" s="694"/>
      <c r="BR98" s="694"/>
      <c r="BS98" s="694"/>
      <c r="BT98" s="695"/>
      <c r="BU98" s="163"/>
    </row>
    <row r="99" spans="2:73" ht="15.75">
      <c r="B99" s="689"/>
      <c r="C99" s="689"/>
      <c r="D99" s="689"/>
      <c r="E99" s="689"/>
      <c r="F99" s="689"/>
      <c r="G99" s="689"/>
      <c r="H99" s="689"/>
      <c r="I99" s="641"/>
      <c r="J99" s="641"/>
      <c r="K99" s="630"/>
      <c r="L99" s="693"/>
      <c r="M99" s="694"/>
      <c r="N99" s="694"/>
      <c r="O99" s="694"/>
      <c r="P99" s="694"/>
      <c r="Q99" s="694"/>
      <c r="R99" s="694"/>
      <c r="S99" s="694"/>
      <c r="T99" s="694"/>
      <c r="U99" s="694"/>
      <c r="V99" s="694"/>
      <c r="W99" s="694"/>
      <c r="X99" s="694"/>
      <c r="Y99" s="694"/>
      <c r="Z99" s="694"/>
      <c r="AA99" s="694"/>
      <c r="AB99" s="694"/>
      <c r="AC99" s="694"/>
      <c r="AD99" s="694"/>
      <c r="AE99" s="694"/>
      <c r="AF99" s="694"/>
      <c r="AG99" s="694"/>
      <c r="AH99" s="694"/>
      <c r="AI99" s="694"/>
      <c r="AJ99" s="694"/>
      <c r="AK99" s="694"/>
      <c r="AL99" s="694"/>
      <c r="AM99" s="694"/>
      <c r="AN99" s="694"/>
      <c r="AO99" s="695"/>
      <c r="AP99" s="630"/>
      <c r="AQ99" s="693"/>
      <c r="AR99" s="694"/>
      <c r="AS99" s="694"/>
      <c r="AT99" s="694"/>
      <c r="AU99" s="694"/>
      <c r="AV99" s="694"/>
      <c r="AW99" s="694"/>
      <c r="AX99" s="694"/>
      <c r="AY99" s="694"/>
      <c r="AZ99" s="694"/>
      <c r="BA99" s="694"/>
      <c r="BB99" s="694"/>
      <c r="BC99" s="694"/>
      <c r="BD99" s="694"/>
      <c r="BE99" s="694"/>
      <c r="BF99" s="694"/>
      <c r="BG99" s="694"/>
      <c r="BH99" s="694"/>
      <c r="BI99" s="694"/>
      <c r="BJ99" s="694"/>
      <c r="BK99" s="694"/>
      <c r="BL99" s="694"/>
      <c r="BM99" s="694"/>
      <c r="BN99" s="694"/>
      <c r="BO99" s="694"/>
      <c r="BP99" s="694"/>
      <c r="BQ99" s="694"/>
      <c r="BR99" s="694"/>
      <c r="BS99" s="694"/>
      <c r="BT99" s="695"/>
      <c r="BU99" s="163"/>
    </row>
    <row r="100" spans="2:73" ht="15.75">
      <c r="B100" s="689"/>
      <c r="C100" s="689"/>
      <c r="D100" s="689"/>
      <c r="E100" s="689"/>
      <c r="F100" s="689"/>
      <c r="G100" s="689"/>
      <c r="H100" s="689"/>
      <c r="I100" s="641"/>
      <c r="J100" s="641"/>
      <c r="K100" s="630"/>
      <c r="L100" s="693"/>
      <c r="M100" s="694"/>
      <c r="N100" s="694"/>
      <c r="O100" s="694"/>
      <c r="P100" s="694"/>
      <c r="Q100" s="694"/>
      <c r="R100" s="694"/>
      <c r="S100" s="694"/>
      <c r="T100" s="694"/>
      <c r="U100" s="694"/>
      <c r="V100" s="694"/>
      <c r="W100" s="694"/>
      <c r="X100" s="694"/>
      <c r="Y100" s="694"/>
      <c r="Z100" s="694"/>
      <c r="AA100" s="694"/>
      <c r="AB100" s="694"/>
      <c r="AC100" s="694"/>
      <c r="AD100" s="694"/>
      <c r="AE100" s="694"/>
      <c r="AF100" s="694"/>
      <c r="AG100" s="694"/>
      <c r="AH100" s="694"/>
      <c r="AI100" s="694"/>
      <c r="AJ100" s="694"/>
      <c r="AK100" s="694"/>
      <c r="AL100" s="694"/>
      <c r="AM100" s="694"/>
      <c r="AN100" s="694"/>
      <c r="AO100" s="695"/>
      <c r="AP100" s="630"/>
      <c r="AQ100" s="693"/>
      <c r="AR100" s="694"/>
      <c r="AS100" s="694"/>
      <c r="AT100" s="694"/>
      <c r="AU100" s="694"/>
      <c r="AV100" s="694"/>
      <c r="AW100" s="694"/>
      <c r="AX100" s="694"/>
      <c r="AY100" s="694"/>
      <c r="AZ100" s="694"/>
      <c r="BA100" s="694"/>
      <c r="BB100" s="694"/>
      <c r="BC100" s="694"/>
      <c r="BD100" s="694"/>
      <c r="BE100" s="694"/>
      <c r="BF100" s="694"/>
      <c r="BG100" s="694"/>
      <c r="BH100" s="694"/>
      <c r="BI100" s="694"/>
      <c r="BJ100" s="694"/>
      <c r="BK100" s="694"/>
      <c r="BL100" s="694"/>
      <c r="BM100" s="694"/>
      <c r="BN100" s="694"/>
      <c r="BO100" s="694"/>
      <c r="BP100" s="694"/>
      <c r="BQ100" s="694"/>
      <c r="BR100" s="694"/>
      <c r="BS100" s="694"/>
      <c r="BT100" s="695"/>
      <c r="BU100" s="163"/>
    </row>
    <row r="101" spans="2:73">
      <c r="B101" s="689"/>
      <c r="C101" s="689"/>
      <c r="D101" s="689"/>
      <c r="E101" s="689"/>
      <c r="F101" s="689"/>
      <c r="G101" s="689"/>
      <c r="H101" s="689"/>
      <c r="I101" s="641"/>
      <c r="J101" s="641"/>
      <c r="K101" s="630"/>
      <c r="L101" s="693"/>
      <c r="M101" s="694"/>
      <c r="N101" s="694"/>
      <c r="O101" s="694"/>
      <c r="P101" s="694"/>
      <c r="Q101" s="694"/>
      <c r="R101" s="694"/>
      <c r="S101" s="694"/>
      <c r="T101" s="694"/>
      <c r="U101" s="694"/>
      <c r="V101" s="694"/>
      <c r="W101" s="694"/>
      <c r="X101" s="694"/>
      <c r="Y101" s="694"/>
      <c r="Z101" s="694"/>
      <c r="AA101" s="694"/>
      <c r="AB101" s="694"/>
      <c r="AC101" s="694"/>
      <c r="AD101" s="694"/>
      <c r="AE101" s="694"/>
      <c r="AF101" s="694"/>
      <c r="AG101" s="694"/>
      <c r="AH101" s="694"/>
      <c r="AI101" s="694"/>
      <c r="AJ101" s="694"/>
      <c r="AK101" s="694"/>
      <c r="AL101" s="694"/>
      <c r="AM101" s="694"/>
      <c r="AN101" s="694"/>
      <c r="AO101" s="695"/>
      <c r="AP101" s="630"/>
      <c r="AQ101" s="693"/>
      <c r="AR101" s="694"/>
      <c r="AS101" s="694"/>
      <c r="AT101" s="694"/>
      <c r="AU101" s="694"/>
      <c r="AV101" s="694"/>
      <c r="AW101" s="694"/>
      <c r="AX101" s="694"/>
      <c r="AY101" s="694"/>
      <c r="AZ101" s="694"/>
      <c r="BA101" s="694"/>
      <c r="BB101" s="694"/>
      <c r="BC101" s="694"/>
      <c r="BD101" s="694"/>
      <c r="BE101" s="694"/>
      <c r="BF101" s="694"/>
      <c r="BG101" s="694"/>
      <c r="BH101" s="694"/>
      <c r="BI101" s="694"/>
      <c r="BJ101" s="694"/>
      <c r="BK101" s="694"/>
      <c r="BL101" s="694"/>
      <c r="BM101" s="694"/>
      <c r="BN101" s="694"/>
      <c r="BO101" s="694"/>
      <c r="BP101" s="694"/>
      <c r="BQ101" s="694"/>
      <c r="BR101" s="694"/>
      <c r="BS101" s="694"/>
      <c r="BT101" s="695"/>
    </row>
    <row r="102" spans="2:73" ht="15.75">
      <c r="B102" s="689"/>
      <c r="C102" s="689"/>
      <c r="D102" s="689"/>
      <c r="E102" s="689"/>
      <c r="F102" s="689"/>
      <c r="G102" s="689"/>
      <c r="H102" s="689"/>
      <c r="I102" s="641"/>
      <c r="J102" s="641"/>
      <c r="K102" s="630"/>
      <c r="L102" s="693"/>
      <c r="M102" s="694"/>
      <c r="N102" s="694"/>
      <c r="O102" s="694"/>
      <c r="P102" s="694"/>
      <c r="Q102" s="694"/>
      <c r="R102" s="694"/>
      <c r="S102" s="694"/>
      <c r="T102" s="694"/>
      <c r="U102" s="694"/>
      <c r="V102" s="694"/>
      <c r="W102" s="694"/>
      <c r="X102" s="694"/>
      <c r="Y102" s="694"/>
      <c r="Z102" s="694"/>
      <c r="AA102" s="694"/>
      <c r="AB102" s="694"/>
      <c r="AC102" s="694"/>
      <c r="AD102" s="694"/>
      <c r="AE102" s="694"/>
      <c r="AF102" s="694"/>
      <c r="AG102" s="694"/>
      <c r="AH102" s="694"/>
      <c r="AI102" s="694"/>
      <c r="AJ102" s="694"/>
      <c r="AK102" s="694"/>
      <c r="AL102" s="694"/>
      <c r="AM102" s="694"/>
      <c r="AN102" s="694"/>
      <c r="AO102" s="695"/>
      <c r="AP102" s="630"/>
      <c r="AQ102" s="693"/>
      <c r="AR102" s="694"/>
      <c r="AS102" s="694"/>
      <c r="AT102" s="694"/>
      <c r="AU102" s="694"/>
      <c r="AV102" s="694"/>
      <c r="AW102" s="694"/>
      <c r="AX102" s="694"/>
      <c r="AY102" s="694"/>
      <c r="AZ102" s="694"/>
      <c r="BA102" s="694"/>
      <c r="BB102" s="694"/>
      <c r="BC102" s="694"/>
      <c r="BD102" s="694"/>
      <c r="BE102" s="694"/>
      <c r="BF102" s="694"/>
      <c r="BG102" s="694"/>
      <c r="BH102" s="694"/>
      <c r="BI102" s="694"/>
      <c r="BJ102" s="694"/>
      <c r="BK102" s="694"/>
      <c r="BL102" s="694"/>
      <c r="BM102" s="694"/>
      <c r="BN102" s="694"/>
      <c r="BO102" s="694"/>
      <c r="BP102" s="694"/>
      <c r="BQ102" s="694"/>
      <c r="BR102" s="694"/>
      <c r="BS102" s="694"/>
      <c r="BT102" s="695"/>
      <c r="BU102" s="163"/>
    </row>
    <row r="103" spans="2:73" ht="15.75">
      <c r="B103" s="689"/>
      <c r="C103" s="689"/>
      <c r="D103" s="689"/>
      <c r="E103" s="689"/>
      <c r="F103" s="689"/>
      <c r="G103" s="689"/>
      <c r="H103" s="689"/>
      <c r="I103" s="641"/>
      <c r="J103" s="641"/>
      <c r="K103" s="630"/>
      <c r="L103" s="693"/>
      <c r="M103" s="694"/>
      <c r="N103" s="694"/>
      <c r="O103" s="694"/>
      <c r="P103" s="694"/>
      <c r="Q103" s="694"/>
      <c r="R103" s="694"/>
      <c r="S103" s="694"/>
      <c r="T103" s="694"/>
      <c r="U103" s="694"/>
      <c r="V103" s="694"/>
      <c r="W103" s="694"/>
      <c r="X103" s="694"/>
      <c r="Y103" s="694"/>
      <c r="Z103" s="694"/>
      <c r="AA103" s="694"/>
      <c r="AB103" s="694"/>
      <c r="AC103" s="694"/>
      <c r="AD103" s="694"/>
      <c r="AE103" s="694"/>
      <c r="AF103" s="694"/>
      <c r="AG103" s="694"/>
      <c r="AH103" s="694"/>
      <c r="AI103" s="694"/>
      <c r="AJ103" s="694"/>
      <c r="AK103" s="694"/>
      <c r="AL103" s="694"/>
      <c r="AM103" s="694"/>
      <c r="AN103" s="694"/>
      <c r="AO103" s="695"/>
      <c r="AP103" s="630"/>
      <c r="AQ103" s="693"/>
      <c r="AR103" s="694"/>
      <c r="AS103" s="694"/>
      <c r="AT103" s="694"/>
      <c r="AU103" s="694"/>
      <c r="AV103" s="694"/>
      <c r="AW103" s="694"/>
      <c r="AX103" s="694"/>
      <c r="AY103" s="694"/>
      <c r="AZ103" s="694"/>
      <c r="BA103" s="694"/>
      <c r="BB103" s="694"/>
      <c r="BC103" s="694"/>
      <c r="BD103" s="694"/>
      <c r="BE103" s="694"/>
      <c r="BF103" s="694"/>
      <c r="BG103" s="694"/>
      <c r="BH103" s="694"/>
      <c r="BI103" s="694"/>
      <c r="BJ103" s="694"/>
      <c r="BK103" s="694"/>
      <c r="BL103" s="694"/>
      <c r="BM103" s="694"/>
      <c r="BN103" s="694"/>
      <c r="BO103" s="694"/>
      <c r="BP103" s="694"/>
      <c r="BQ103" s="694"/>
      <c r="BR103" s="694"/>
      <c r="BS103" s="694"/>
      <c r="BT103" s="695"/>
      <c r="BU103" s="163"/>
    </row>
    <row r="104" spans="2:73" ht="15.75">
      <c r="B104" s="689"/>
      <c r="C104" s="689"/>
      <c r="D104" s="689"/>
      <c r="E104" s="689"/>
      <c r="F104" s="689"/>
      <c r="G104" s="689"/>
      <c r="H104" s="689"/>
      <c r="I104" s="641"/>
      <c r="J104" s="641"/>
      <c r="K104" s="630"/>
      <c r="L104" s="693"/>
      <c r="M104" s="694"/>
      <c r="N104" s="694"/>
      <c r="O104" s="694"/>
      <c r="P104" s="694"/>
      <c r="Q104" s="694"/>
      <c r="R104" s="694"/>
      <c r="S104" s="694"/>
      <c r="T104" s="694"/>
      <c r="U104" s="694"/>
      <c r="V104" s="694"/>
      <c r="W104" s="694"/>
      <c r="X104" s="694"/>
      <c r="Y104" s="694"/>
      <c r="Z104" s="694"/>
      <c r="AA104" s="694"/>
      <c r="AB104" s="694"/>
      <c r="AC104" s="694"/>
      <c r="AD104" s="694"/>
      <c r="AE104" s="694"/>
      <c r="AF104" s="694"/>
      <c r="AG104" s="694"/>
      <c r="AH104" s="694"/>
      <c r="AI104" s="694"/>
      <c r="AJ104" s="694"/>
      <c r="AK104" s="694"/>
      <c r="AL104" s="694"/>
      <c r="AM104" s="694"/>
      <c r="AN104" s="694"/>
      <c r="AO104" s="695"/>
      <c r="AP104" s="630"/>
      <c r="AQ104" s="693"/>
      <c r="AR104" s="694"/>
      <c r="AS104" s="694"/>
      <c r="AT104" s="694"/>
      <c r="AU104" s="694"/>
      <c r="AV104" s="694"/>
      <c r="AW104" s="694"/>
      <c r="AX104" s="694"/>
      <c r="AY104" s="694"/>
      <c r="AZ104" s="694"/>
      <c r="BA104" s="694"/>
      <c r="BB104" s="694"/>
      <c r="BC104" s="694"/>
      <c r="BD104" s="694"/>
      <c r="BE104" s="694"/>
      <c r="BF104" s="694"/>
      <c r="BG104" s="694"/>
      <c r="BH104" s="694"/>
      <c r="BI104" s="694"/>
      <c r="BJ104" s="694"/>
      <c r="BK104" s="694"/>
      <c r="BL104" s="694"/>
      <c r="BM104" s="694"/>
      <c r="BN104" s="694"/>
      <c r="BO104" s="694"/>
      <c r="BP104" s="694"/>
      <c r="BQ104" s="694"/>
      <c r="BR104" s="694"/>
      <c r="BS104" s="694"/>
      <c r="BT104" s="695"/>
      <c r="BU104" s="163"/>
    </row>
    <row r="105" spans="2:73" ht="15.75">
      <c r="B105" s="689"/>
      <c r="C105" s="689"/>
      <c r="D105" s="689"/>
      <c r="E105" s="689"/>
      <c r="F105" s="689"/>
      <c r="G105" s="689"/>
      <c r="H105" s="689"/>
      <c r="I105" s="641"/>
      <c r="J105" s="641"/>
      <c r="K105" s="630"/>
      <c r="L105" s="693"/>
      <c r="M105" s="694"/>
      <c r="N105" s="694"/>
      <c r="O105" s="694"/>
      <c r="P105" s="694"/>
      <c r="Q105" s="694"/>
      <c r="R105" s="694"/>
      <c r="S105" s="694"/>
      <c r="T105" s="694"/>
      <c r="U105" s="694"/>
      <c r="V105" s="694"/>
      <c r="W105" s="694"/>
      <c r="X105" s="694"/>
      <c r="Y105" s="694"/>
      <c r="Z105" s="694"/>
      <c r="AA105" s="694"/>
      <c r="AB105" s="694"/>
      <c r="AC105" s="694"/>
      <c r="AD105" s="694"/>
      <c r="AE105" s="694"/>
      <c r="AF105" s="694"/>
      <c r="AG105" s="694"/>
      <c r="AH105" s="694"/>
      <c r="AI105" s="694"/>
      <c r="AJ105" s="694"/>
      <c r="AK105" s="694"/>
      <c r="AL105" s="694"/>
      <c r="AM105" s="694"/>
      <c r="AN105" s="694"/>
      <c r="AO105" s="695"/>
      <c r="AP105" s="630"/>
      <c r="AQ105" s="693"/>
      <c r="AR105" s="694"/>
      <c r="AS105" s="694"/>
      <c r="AT105" s="694"/>
      <c r="AU105" s="694"/>
      <c r="AV105" s="694"/>
      <c r="AW105" s="694"/>
      <c r="AX105" s="694"/>
      <c r="AY105" s="694"/>
      <c r="AZ105" s="694"/>
      <c r="BA105" s="694"/>
      <c r="BB105" s="694"/>
      <c r="BC105" s="694"/>
      <c r="BD105" s="694"/>
      <c r="BE105" s="694"/>
      <c r="BF105" s="694"/>
      <c r="BG105" s="694"/>
      <c r="BH105" s="694"/>
      <c r="BI105" s="694"/>
      <c r="BJ105" s="694"/>
      <c r="BK105" s="694"/>
      <c r="BL105" s="694"/>
      <c r="BM105" s="694"/>
      <c r="BN105" s="694"/>
      <c r="BO105" s="694"/>
      <c r="BP105" s="694"/>
      <c r="BQ105" s="694"/>
      <c r="BR105" s="694"/>
      <c r="BS105" s="694"/>
      <c r="BT105" s="695"/>
      <c r="BU105" s="163"/>
    </row>
    <row r="106" spans="2:73" ht="15.75">
      <c r="B106" s="689"/>
      <c r="C106" s="689"/>
      <c r="D106" s="689"/>
      <c r="E106" s="689"/>
      <c r="F106" s="689"/>
      <c r="G106" s="689"/>
      <c r="H106" s="689"/>
      <c r="I106" s="641"/>
      <c r="J106" s="641"/>
      <c r="K106" s="630"/>
      <c r="L106" s="693"/>
      <c r="M106" s="694"/>
      <c r="N106" s="694"/>
      <c r="O106" s="694"/>
      <c r="P106" s="694"/>
      <c r="Q106" s="694"/>
      <c r="R106" s="694"/>
      <c r="S106" s="694"/>
      <c r="T106" s="694"/>
      <c r="U106" s="694"/>
      <c r="V106" s="694"/>
      <c r="W106" s="694"/>
      <c r="X106" s="694"/>
      <c r="Y106" s="694"/>
      <c r="Z106" s="694"/>
      <c r="AA106" s="694"/>
      <c r="AB106" s="694"/>
      <c r="AC106" s="694"/>
      <c r="AD106" s="694"/>
      <c r="AE106" s="694"/>
      <c r="AF106" s="694"/>
      <c r="AG106" s="694"/>
      <c r="AH106" s="694"/>
      <c r="AI106" s="694"/>
      <c r="AJ106" s="694"/>
      <c r="AK106" s="694"/>
      <c r="AL106" s="694"/>
      <c r="AM106" s="694"/>
      <c r="AN106" s="694"/>
      <c r="AO106" s="695"/>
      <c r="AP106" s="630"/>
      <c r="AQ106" s="693"/>
      <c r="AR106" s="694"/>
      <c r="AS106" s="694"/>
      <c r="AT106" s="694"/>
      <c r="AU106" s="694"/>
      <c r="AV106" s="694"/>
      <c r="AW106" s="694"/>
      <c r="AX106" s="694"/>
      <c r="AY106" s="694"/>
      <c r="AZ106" s="694"/>
      <c r="BA106" s="694"/>
      <c r="BB106" s="694"/>
      <c r="BC106" s="694"/>
      <c r="BD106" s="694"/>
      <c r="BE106" s="694"/>
      <c r="BF106" s="694"/>
      <c r="BG106" s="694"/>
      <c r="BH106" s="694"/>
      <c r="BI106" s="694"/>
      <c r="BJ106" s="694"/>
      <c r="BK106" s="694"/>
      <c r="BL106" s="694"/>
      <c r="BM106" s="694"/>
      <c r="BN106" s="694"/>
      <c r="BO106" s="694"/>
      <c r="BP106" s="694"/>
      <c r="BQ106" s="694"/>
      <c r="BR106" s="694"/>
      <c r="BS106" s="694"/>
      <c r="BT106" s="695"/>
      <c r="BU106" s="163"/>
    </row>
    <row r="107" spans="2:73" ht="15.75">
      <c r="B107" s="689"/>
      <c r="C107" s="689"/>
      <c r="D107" s="689"/>
      <c r="E107" s="689"/>
      <c r="F107" s="689"/>
      <c r="G107" s="689"/>
      <c r="H107" s="689"/>
      <c r="I107" s="641"/>
      <c r="J107" s="641"/>
      <c r="K107" s="630"/>
      <c r="L107" s="693"/>
      <c r="M107" s="694"/>
      <c r="N107" s="694"/>
      <c r="O107" s="694"/>
      <c r="P107" s="694"/>
      <c r="Q107" s="694"/>
      <c r="R107" s="694"/>
      <c r="S107" s="694"/>
      <c r="T107" s="694"/>
      <c r="U107" s="694"/>
      <c r="V107" s="694"/>
      <c r="W107" s="694"/>
      <c r="X107" s="694"/>
      <c r="Y107" s="694"/>
      <c r="Z107" s="694"/>
      <c r="AA107" s="694"/>
      <c r="AB107" s="694"/>
      <c r="AC107" s="694"/>
      <c r="AD107" s="694"/>
      <c r="AE107" s="694"/>
      <c r="AF107" s="694"/>
      <c r="AG107" s="694"/>
      <c r="AH107" s="694"/>
      <c r="AI107" s="694"/>
      <c r="AJ107" s="694"/>
      <c r="AK107" s="694"/>
      <c r="AL107" s="694"/>
      <c r="AM107" s="694"/>
      <c r="AN107" s="694"/>
      <c r="AO107" s="695"/>
      <c r="AP107" s="630"/>
      <c r="AQ107" s="696"/>
      <c r="AR107" s="697"/>
      <c r="AS107" s="697"/>
      <c r="AT107" s="697"/>
      <c r="AU107" s="697"/>
      <c r="AV107" s="697"/>
      <c r="AW107" s="697"/>
      <c r="AX107" s="697"/>
      <c r="AY107" s="697"/>
      <c r="AZ107" s="697"/>
      <c r="BA107" s="697"/>
      <c r="BB107" s="697"/>
      <c r="BC107" s="697"/>
      <c r="BD107" s="697"/>
      <c r="BE107" s="697"/>
      <c r="BF107" s="697"/>
      <c r="BG107" s="697"/>
      <c r="BH107" s="697"/>
      <c r="BI107" s="697"/>
      <c r="BJ107" s="697"/>
      <c r="BK107" s="697"/>
      <c r="BL107" s="697"/>
      <c r="BM107" s="697"/>
      <c r="BN107" s="697"/>
      <c r="BO107" s="697"/>
      <c r="BP107" s="697"/>
      <c r="BQ107" s="697"/>
      <c r="BR107" s="697"/>
      <c r="BS107" s="697"/>
      <c r="BT107" s="698"/>
      <c r="BU107" s="163"/>
    </row>
    <row r="108" spans="2:73" ht="15.75">
      <c r="B108" s="689"/>
      <c r="C108" s="689"/>
      <c r="D108" s="689"/>
      <c r="E108" s="689"/>
      <c r="F108" s="689"/>
      <c r="G108" s="689"/>
      <c r="H108" s="689"/>
      <c r="I108" s="641"/>
      <c r="J108" s="641"/>
      <c r="K108" s="630"/>
      <c r="L108" s="693"/>
      <c r="M108" s="694"/>
      <c r="N108" s="694"/>
      <c r="O108" s="694"/>
      <c r="P108" s="694"/>
      <c r="Q108" s="694"/>
      <c r="R108" s="694"/>
      <c r="S108" s="694"/>
      <c r="T108" s="694"/>
      <c r="U108" s="694"/>
      <c r="V108" s="694"/>
      <c r="W108" s="694"/>
      <c r="X108" s="694"/>
      <c r="Y108" s="694"/>
      <c r="Z108" s="694"/>
      <c r="AA108" s="694"/>
      <c r="AB108" s="694"/>
      <c r="AC108" s="694"/>
      <c r="AD108" s="694"/>
      <c r="AE108" s="694"/>
      <c r="AF108" s="694"/>
      <c r="AG108" s="694"/>
      <c r="AH108" s="694"/>
      <c r="AI108" s="694"/>
      <c r="AJ108" s="694"/>
      <c r="AK108" s="694"/>
      <c r="AL108" s="694"/>
      <c r="AM108" s="694"/>
      <c r="AN108" s="694"/>
      <c r="AO108" s="695"/>
      <c r="AP108" s="630"/>
      <c r="AQ108" s="690"/>
      <c r="AR108" s="691"/>
      <c r="AS108" s="691"/>
      <c r="AT108" s="691"/>
      <c r="AU108" s="691"/>
      <c r="AV108" s="691"/>
      <c r="AW108" s="691"/>
      <c r="AX108" s="691"/>
      <c r="AY108" s="691"/>
      <c r="AZ108" s="691"/>
      <c r="BA108" s="691"/>
      <c r="BB108" s="691"/>
      <c r="BC108" s="691"/>
      <c r="BD108" s="691"/>
      <c r="BE108" s="691"/>
      <c r="BF108" s="691"/>
      <c r="BG108" s="691"/>
      <c r="BH108" s="691"/>
      <c r="BI108" s="691"/>
      <c r="BJ108" s="691"/>
      <c r="BK108" s="691"/>
      <c r="BL108" s="691"/>
      <c r="BM108" s="691"/>
      <c r="BN108" s="691"/>
      <c r="BO108" s="691"/>
      <c r="BP108" s="691"/>
      <c r="BQ108" s="691"/>
      <c r="BR108" s="691"/>
      <c r="BS108" s="691"/>
      <c r="BT108" s="692"/>
      <c r="BU108" s="163"/>
    </row>
    <row r="109" spans="2:73" ht="15.75">
      <c r="B109" s="689"/>
      <c r="C109" s="689"/>
      <c r="D109" s="689"/>
      <c r="E109" s="689"/>
      <c r="F109" s="689"/>
      <c r="G109" s="689"/>
      <c r="H109" s="689"/>
      <c r="I109" s="641"/>
      <c r="J109" s="641"/>
      <c r="K109" s="630"/>
      <c r="L109" s="693"/>
      <c r="M109" s="694"/>
      <c r="N109" s="694"/>
      <c r="O109" s="694"/>
      <c r="P109" s="694"/>
      <c r="Q109" s="694"/>
      <c r="R109" s="694"/>
      <c r="S109" s="694"/>
      <c r="T109" s="694"/>
      <c r="U109" s="694"/>
      <c r="V109" s="694"/>
      <c r="W109" s="694"/>
      <c r="X109" s="694"/>
      <c r="Y109" s="694"/>
      <c r="Z109" s="694"/>
      <c r="AA109" s="694"/>
      <c r="AB109" s="694"/>
      <c r="AC109" s="694"/>
      <c r="AD109" s="694"/>
      <c r="AE109" s="694"/>
      <c r="AF109" s="694"/>
      <c r="AG109" s="694"/>
      <c r="AH109" s="694"/>
      <c r="AI109" s="694"/>
      <c r="AJ109" s="694"/>
      <c r="AK109" s="694"/>
      <c r="AL109" s="694"/>
      <c r="AM109" s="694"/>
      <c r="AN109" s="694"/>
      <c r="AO109" s="695"/>
      <c r="AP109" s="630"/>
      <c r="AQ109" s="693"/>
      <c r="AR109" s="694"/>
      <c r="AS109" s="694"/>
      <c r="AT109" s="694"/>
      <c r="AU109" s="694"/>
      <c r="AV109" s="694"/>
      <c r="AW109" s="694"/>
      <c r="AX109" s="694"/>
      <c r="AY109" s="694"/>
      <c r="AZ109" s="694"/>
      <c r="BA109" s="694"/>
      <c r="BB109" s="694"/>
      <c r="BC109" s="694"/>
      <c r="BD109" s="694"/>
      <c r="BE109" s="694"/>
      <c r="BF109" s="694"/>
      <c r="BG109" s="694"/>
      <c r="BH109" s="694"/>
      <c r="BI109" s="694"/>
      <c r="BJ109" s="694"/>
      <c r="BK109" s="694"/>
      <c r="BL109" s="694"/>
      <c r="BM109" s="694"/>
      <c r="BN109" s="694"/>
      <c r="BO109" s="694"/>
      <c r="BP109" s="694"/>
      <c r="BQ109" s="694"/>
      <c r="BR109" s="694"/>
      <c r="BS109" s="694"/>
      <c r="BT109" s="695"/>
      <c r="BU109" s="163"/>
    </row>
    <row r="110" spans="2:73" ht="15.75">
      <c r="B110" s="689"/>
      <c r="C110" s="689"/>
      <c r="D110" s="689"/>
      <c r="E110" s="689"/>
      <c r="F110" s="689"/>
      <c r="G110" s="689"/>
      <c r="H110" s="689"/>
      <c r="I110" s="641"/>
      <c r="J110" s="641"/>
      <c r="K110" s="630"/>
      <c r="L110" s="693"/>
      <c r="M110" s="694"/>
      <c r="N110" s="694"/>
      <c r="O110" s="694"/>
      <c r="P110" s="694"/>
      <c r="Q110" s="694"/>
      <c r="R110" s="694"/>
      <c r="S110" s="694"/>
      <c r="T110" s="694"/>
      <c r="U110" s="694"/>
      <c r="V110" s="694"/>
      <c r="W110" s="694"/>
      <c r="X110" s="694"/>
      <c r="Y110" s="694"/>
      <c r="Z110" s="694"/>
      <c r="AA110" s="694"/>
      <c r="AB110" s="694"/>
      <c r="AC110" s="694"/>
      <c r="AD110" s="694"/>
      <c r="AE110" s="694"/>
      <c r="AF110" s="694"/>
      <c r="AG110" s="694"/>
      <c r="AH110" s="694"/>
      <c r="AI110" s="694"/>
      <c r="AJ110" s="694"/>
      <c r="AK110" s="694"/>
      <c r="AL110" s="694"/>
      <c r="AM110" s="694"/>
      <c r="AN110" s="694"/>
      <c r="AO110" s="695"/>
      <c r="AP110" s="630"/>
      <c r="AQ110" s="693"/>
      <c r="AR110" s="694"/>
      <c r="AS110" s="694"/>
      <c r="AT110" s="694"/>
      <c r="AU110" s="694"/>
      <c r="AV110" s="694"/>
      <c r="AW110" s="694"/>
      <c r="AX110" s="694"/>
      <c r="AY110" s="694"/>
      <c r="AZ110" s="694"/>
      <c r="BA110" s="694"/>
      <c r="BB110" s="694"/>
      <c r="BC110" s="694"/>
      <c r="BD110" s="694"/>
      <c r="BE110" s="694"/>
      <c r="BF110" s="694"/>
      <c r="BG110" s="694"/>
      <c r="BH110" s="694"/>
      <c r="BI110" s="694"/>
      <c r="BJ110" s="694"/>
      <c r="BK110" s="694"/>
      <c r="BL110" s="694"/>
      <c r="BM110" s="694"/>
      <c r="BN110" s="694"/>
      <c r="BO110" s="694"/>
      <c r="BP110" s="694"/>
      <c r="BQ110" s="694"/>
      <c r="BR110" s="694"/>
      <c r="BS110" s="694"/>
      <c r="BT110" s="695"/>
      <c r="BU110" s="163"/>
    </row>
    <row r="111" spans="2:73" ht="15.75">
      <c r="B111" s="689"/>
      <c r="C111" s="689"/>
      <c r="D111" s="689"/>
      <c r="E111" s="689"/>
      <c r="F111" s="689"/>
      <c r="G111" s="689"/>
      <c r="H111" s="689"/>
      <c r="I111" s="641"/>
      <c r="J111" s="641"/>
      <c r="K111" s="630"/>
      <c r="L111" s="693"/>
      <c r="M111" s="694"/>
      <c r="N111" s="694"/>
      <c r="O111" s="694"/>
      <c r="P111" s="694"/>
      <c r="Q111" s="694"/>
      <c r="R111" s="694"/>
      <c r="S111" s="694"/>
      <c r="T111" s="694"/>
      <c r="U111" s="694"/>
      <c r="V111" s="694"/>
      <c r="W111" s="694"/>
      <c r="X111" s="694"/>
      <c r="Y111" s="694"/>
      <c r="Z111" s="694"/>
      <c r="AA111" s="694"/>
      <c r="AB111" s="694"/>
      <c r="AC111" s="694"/>
      <c r="AD111" s="694"/>
      <c r="AE111" s="694"/>
      <c r="AF111" s="694"/>
      <c r="AG111" s="694"/>
      <c r="AH111" s="694"/>
      <c r="AI111" s="694"/>
      <c r="AJ111" s="694"/>
      <c r="AK111" s="694"/>
      <c r="AL111" s="694"/>
      <c r="AM111" s="694"/>
      <c r="AN111" s="694"/>
      <c r="AO111" s="695"/>
      <c r="AP111" s="630"/>
      <c r="AQ111" s="693"/>
      <c r="AR111" s="694"/>
      <c r="AS111" s="694"/>
      <c r="AT111" s="694"/>
      <c r="AU111" s="694"/>
      <c r="AV111" s="694"/>
      <c r="AW111" s="694"/>
      <c r="AX111" s="694"/>
      <c r="AY111" s="694"/>
      <c r="AZ111" s="694"/>
      <c r="BA111" s="694"/>
      <c r="BB111" s="694"/>
      <c r="BC111" s="694"/>
      <c r="BD111" s="694"/>
      <c r="BE111" s="694"/>
      <c r="BF111" s="694"/>
      <c r="BG111" s="694"/>
      <c r="BH111" s="694"/>
      <c r="BI111" s="694"/>
      <c r="BJ111" s="694"/>
      <c r="BK111" s="694"/>
      <c r="BL111" s="694"/>
      <c r="BM111" s="694"/>
      <c r="BN111" s="694"/>
      <c r="BO111" s="694"/>
      <c r="BP111" s="694"/>
      <c r="BQ111" s="694"/>
      <c r="BR111" s="694"/>
      <c r="BS111" s="694"/>
      <c r="BT111" s="695"/>
      <c r="BU111" s="163"/>
    </row>
    <row r="112" spans="2:73">
      <c r="B112" s="689"/>
      <c r="C112" s="689"/>
      <c r="D112" s="689"/>
      <c r="E112" s="689"/>
      <c r="F112" s="689"/>
      <c r="G112" s="689"/>
      <c r="H112" s="689"/>
      <c r="I112" s="641"/>
      <c r="J112" s="641"/>
      <c r="K112" s="630"/>
      <c r="L112" s="693"/>
      <c r="M112" s="694"/>
      <c r="N112" s="694"/>
      <c r="O112" s="694"/>
      <c r="P112" s="694"/>
      <c r="Q112" s="694"/>
      <c r="R112" s="694"/>
      <c r="S112" s="694"/>
      <c r="T112" s="694"/>
      <c r="U112" s="694"/>
      <c r="V112" s="694"/>
      <c r="W112" s="694"/>
      <c r="X112" s="694"/>
      <c r="Y112" s="694"/>
      <c r="Z112" s="694"/>
      <c r="AA112" s="694"/>
      <c r="AB112" s="694"/>
      <c r="AC112" s="694"/>
      <c r="AD112" s="694"/>
      <c r="AE112" s="694"/>
      <c r="AF112" s="694"/>
      <c r="AG112" s="694"/>
      <c r="AH112" s="694"/>
      <c r="AI112" s="694"/>
      <c r="AJ112" s="694"/>
      <c r="AK112" s="694"/>
      <c r="AL112" s="694"/>
      <c r="AM112" s="694"/>
      <c r="AN112" s="694"/>
      <c r="AO112" s="695"/>
      <c r="AP112" s="630"/>
      <c r="AQ112" s="693"/>
      <c r="AR112" s="694"/>
      <c r="AS112" s="694"/>
      <c r="AT112" s="694"/>
      <c r="AU112" s="694"/>
      <c r="AV112" s="694"/>
      <c r="AW112" s="694"/>
      <c r="AX112" s="694"/>
      <c r="AY112" s="694"/>
      <c r="AZ112" s="694"/>
      <c r="BA112" s="694"/>
      <c r="BB112" s="694"/>
      <c r="BC112" s="694"/>
      <c r="BD112" s="694"/>
      <c r="BE112" s="694"/>
      <c r="BF112" s="694"/>
      <c r="BG112" s="694"/>
      <c r="BH112" s="694"/>
      <c r="BI112" s="694"/>
      <c r="BJ112" s="694"/>
      <c r="BK112" s="694"/>
      <c r="BL112" s="694"/>
      <c r="BM112" s="694"/>
      <c r="BN112" s="694"/>
      <c r="BO112" s="694"/>
      <c r="BP112" s="694"/>
      <c r="BQ112" s="694"/>
      <c r="BR112" s="694"/>
      <c r="BS112" s="694"/>
      <c r="BT112" s="695"/>
    </row>
    <row r="113" spans="2:73">
      <c r="B113" s="689"/>
      <c r="C113" s="689"/>
      <c r="D113" s="689"/>
      <c r="E113" s="689"/>
      <c r="F113" s="689"/>
      <c r="G113" s="689"/>
      <c r="H113" s="689"/>
      <c r="I113" s="641"/>
      <c r="J113" s="641"/>
      <c r="K113" s="630"/>
      <c r="L113" s="693"/>
      <c r="M113" s="694"/>
      <c r="N113" s="694"/>
      <c r="O113" s="694"/>
      <c r="P113" s="694"/>
      <c r="Q113" s="694"/>
      <c r="R113" s="694"/>
      <c r="S113" s="694"/>
      <c r="T113" s="694"/>
      <c r="U113" s="694"/>
      <c r="V113" s="694"/>
      <c r="W113" s="694"/>
      <c r="X113" s="694"/>
      <c r="Y113" s="694"/>
      <c r="Z113" s="694"/>
      <c r="AA113" s="694"/>
      <c r="AB113" s="694"/>
      <c r="AC113" s="694"/>
      <c r="AD113" s="694"/>
      <c r="AE113" s="694"/>
      <c r="AF113" s="694"/>
      <c r="AG113" s="694"/>
      <c r="AH113" s="694"/>
      <c r="AI113" s="694"/>
      <c r="AJ113" s="694"/>
      <c r="AK113" s="694"/>
      <c r="AL113" s="694"/>
      <c r="AM113" s="694"/>
      <c r="AN113" s="694"/>
      <c r="AO113" s="695"/>
      <c r="AP113" s="630"/>
      <c r="AQ113" s="693"/>
      <c r="AR113" s="694"/>
      <c r="AS113" s="694"/>
      <c r="AT113" s="694"/>
      <c r="AU113" s="694"/>
      <c r="AV113" s="694"/>
      <c r="AW113" s="694"/>
      <c r="AX113" s="694"/>
      <c r="AY113" s="694"/>
      <c r="AZ113" s="694"/>
      <c r="BA113" s="694"/>
      <c r="BB113" s="694"/>
      <c r="BC113" s="694"/>
      <c r="BD113" s="694"/>
      <c r="BE113" s="694"/>
      <c r="BF113" s="694"/>
      <c r="BG113" s="694"/>
      <c r="BH113" s="694"/>
      <c r="BI113" s="694"/>
      <c r="BJ113" s="694"/>
      <c r="BK113" s="694"/>
      <c r="BL113" s="694"/>
      <c r="BM113" s="694"/>
      <c r="BN113" s="694"/>
      <c r="BO113" s="694"/>
      <c r="BP113" s="694"/>
      <c r="BQ113" s="694"/>
      <c r="BR113" s="694"/>
      <c r="BS113" s="694"/>
      <c r="BT113" s="695"/>
    </row>
    <row r="114" spans="2:73">
      <c r="B114" s="689"/>
      <c r="C114" s="689"/>
      <c r="D114" s="689"/>
      <c r="E114" s="689"/>
      <c r="F114" s="689"/>
      <c r="G114" s="689"/>
      <c r="H114" s="689"/>
      <c r="I114" s="641"/>
      <c r="J114" s="641"/>
      <c r="K114" s="630"/>
      <c r="L114" s="693"/>
      <c r="M114" s="694"/>
      <c r="N114" s="694"/>
      <c r="O114" s="694"/>
      <c r="P114" s="694"/>
      <c r="Q114" s="694"/>
      <c r="R114" s="694"/>
      <c r="S114" s="694"/>
      <c r="T114" s="694"/>
      <c r="U114" s="694"/>
      <c r="V114" s="694"/>
      <c r="W114" s="694"/>
      <c r="X114" s="694"/>
      <c r="Y114" s="694"/>
      <c r="Z114" s="694"/>
      <c r="AA114" s="694"/>
      <c r="AB114" s="694"/>
      <c r="AC114" s="694"/>
      <c r="AD114" s="694"/>
      <c r="AE114" s="694"/>
      <c r="AF114" s="694"/>
      <c r="AG114" s="694"/>
      <c r="AH114" s="694"/>
      <c r="AI114" s="694"/>
      <c r="AJ114" s="694"/>
      <c r="AK114" s="694"/>
      <c r="AL114" s="694"/>
      <c r="AM114" s="694"/>
      <c r="AN114" s="694"/>
      <c r="AO114" s="695"/>
      <c r="AP114" s="630"/>
      <c r="AQ114" s="693"/>
      <c r="AR114" s="694"/>
      <c r="AS114" s="694"/>
      <c r="AT114" s="694"/>
      <c r="AU114" s="694"/>
      <c r="AV114" s="694"/>
      <c r="AW114" s="694"/>
      <c r="AX114" s="694"/>
      <c r="AY114" s="694"/>
      <c r="AZ114" s="694"/>
      <c r="BA114" s="694"/>
      <c r="BB114" s="694"/>
      <c r="BC114" s="694"/>
      <c r="BD114" s="694"/>
      <c r="BE114" s="694"/>
      <c r="BF114" s="694"/>
      <c r="BG114" s="694"/>
      <c r="BH114" s="694"/>
      <c r="BI114" s="694"/>
      <c r="BJ114" s="694"/>
      <c r="BK114" s="694"/>
      <c r="BL114" s="694"/>
      <c r="BM114" s="694"/>
      <c r="BN114" s="694"/>
      <c r="BO114" s="694"/>
      <c r="BP114" s="694"/>
      <c r="BQ114" s="694"/>
      <c r="BR114" s="694"/>
      <c r="BS114" s="694"/>
      <c r="BT114" s="695"/>
    </row>
    <row r="115" spans="2:73" ht="15.75">
      <c r="B115" s="689"/>
      <c r="C115" s="689"/>
      <c r="D115" s="689"/>
      <c r="E115" s="689"/>
      <c r="F115" s="689"/>
      <c r="G115" s="689"/>
      <c r="H115" s="689"/>
      <c r="I115" s="641"/>
      <c r="J115" s="641"/>
      <c r="K115" s="630"/>
      <c r="L115" s="693"/>
      <c r="M115" s="694"/>
      <c r="N115" s="694"/>
      <c r="O115" s="694"/>
      <c r="P115" s="694"/>
      <c r="Q115" s="694"/>
      <c r="R115" s="694"/>
      <c r="S115" s="694"/>
      <c r="T115" s="694"/>
      <c r="U115" s="694"/>
      <c r="V115" s="694"/>
      <c r="W115" s="694"/>
      <c r="X115" s="694"/>
      <c r="Y115" s="694"/>
      <c r="Z115" s="694"/>
      <c r="AA115" s="694"/>
      <c r="AB115" s="694"/>
      <c r="AC115" s="694"/>
      <c r="AD115" s="694"/>
      <c r="AE115" s="694"/>
      <c r="AF115" s="694"/>
      <c r="AG115" s="694"/>
      <c r="AH115" s="694"/>
      <c r="AI115" s="694"/>
      <c r="AJ115" s="694"/>
      <c r="AK115" s="694"/>
      <c r="AL115" s="694"/>
      <c r="AM115" s="694"/>
      <c r="AN115" s="694"/>
      <c r="AO115" s="695"/>
      <c r="AP115" s="630"/>
      <c r="AQ115" s="693"/>
      <c r="AR115" s="694"/>
      <c r="AS115" s="694"/>
      <c r="AT115" s="694"/>
      <c r="AU115" s="694"/>
      <c r="AV115" s="694"/>
      <c r="AW115" s="694"/>
      <c r="AX115" s="694"/>
      <c r="AY115" s="694"/>
      <c r="AZ115" s="694"/>
      <c r="BA115" s="694"/>
      <c r="BB115" s="694"/>
      <c r="BC115" s="694"/>
      <c r="BD115" s="694"/>
      <c r="BE115" s="694"/>
      <c r="BF115" s="694"/>
      <c r="BG115" s="694"/>
      <c r="BH115" s="694"/>
      <c r="BI115" s="694"/>
      <c r="BJ115" s="694"/>
      <c r="BK115" s="694"/>
      <c r="BL115" s="694"/>
      <c r="BM115" s="694"/>
      <c r="BN115" s="694"/>
      <c r="BO115" s="694"/>
      <c r="BP115" s="694"/>
      <c r="BQ115" s="694"/>
      <c r="BR115" s="694"/>
      <c r="BS115" s="694"/>
      <c r="BT115" s="695"/>
      <c r="BU115" s="163"/>
    </row>
    <row r="116" spans="2:73" ht="15.75">
      <c r="B116" s="689"/>
      <c r="C116" s="689"/>
      <c r="D116" s="689"/>
      <c r="E116" s="689"/>
      <c r="F116" s="689"/>
      <c r="G116" s="689"/>
      <c r="H116" s="689"/>
      <c r="I116" s="641"/>
      <c r="J116" s="641"/>
      <c r="K116" s="630"/>
      <c r="L116" s="693"/>
      <c r="M116" s="694"/>
      <c r="N116" s="694"/>
      <c r="O116" s="694"/>
      <c r="P116" s="694"/>
      <c r="Q116" s="694"/>
      <c r="R116" s="694"/>
      <c r="S116" s="694"/>
      <c r="T116" s="694"/>
      <c r="U116" s="694"/>
      <c r="V116" s="694"/>
      <c r="W116" s="694"/>
      <c r="X116" s="694"/>
      <c r="Y116" s="694"/>
      <c r="Z116" s="694"/>
      <c r="AA116" s="694"/>
      <c r="AB116" s="694"/>
      <c r="AC116" s="694"/>
      <c r="AD116" s="694"/>
      <c r="AE116" s="694"/>
      <c r="AF116" s="694"/>
      <c r="AG116" s="694"/>
      <c r="AH116" s="694"/>
      <c r="AI116" s="694"/>
      <c r="AJ116" s="694"/>
      <c r="AK116" s="694"/>
      <c r="AL116" s="694"/>
      <c r="AM116" s="694"/>
      <c r="AN116" s="694"/>
      <c r="AO116" s="695"/>
      <c r="AP116" s="630"/>
      <c r="AQ116" s="693"/>
      <c r="AR116" s="694"/>
      <c r="AS116" s="694"/>
      <c r="AT116" s="694"/>
      <c r="AU116" s="694"/>
      <c r="AV116" s="694"/>
      <c r="AW116" s="694"/>
      <c r="AX116" s="694"/>
      <c r="AY116" s="694"/>
      <c r="AZ116" s="694"/>
      <c r="BA116" s="694"/>
      <c r="BB116" s="694"/>
      <c r="BC116" s="694"/>
      <c r="BD116" s="694"/>
      <c r="BE116" s="694"/>
      <c r="BF116" s="694"/>
      <c r="BG116" s="694"/>
      <c r="BH116" s="694"/>
      <c r="BI116" s="694"/>
      <c r="BJ116" s="694"/>
      <c r="BK116" s="694"/>
      <c r="BL116" s="694"/>
      <c r="BM116" s="694"/>
      <c r="BN116" s="694"/>
      <c r="BO116" s="694"/>
      <c r="BP116" s="694"/>
      <c r="BQ116" s="694"/>
      <c r="BR116" s="694"/>
      <c r="BS116" s="694"/>
      <c r="BT116" s="695"/>
      <c r="BU116" s="163"/>
    </row>
    <row r="117" spans="2:73" ht="15.75">
      <c r="B117" s="689"/>
      <c r="C117" s="689"/>
      <c r="D117" s="689"/>
      <c r="E117" s="689"/>
      <c r="F117" s="689"/>
      <c r="G117" s="689"/>
      <c r="H117" s="689"/>
      <c r="I117" s="641"/>
      <c r="J117" s="641"/>
      <c r="K117" s="630"/>
      <c r="L117" s="693"/>
      <c r="M117" s="694"/>
      <c r="N117" s="694"/>
      <c r="O117" s="694"/>
      <c r="P117" s="694"/>
      <c r="Q117" s="694"/>
      <c r="R117" s="694"/>
      <c r="S117" s="694"/>
      <c r="T117" s="694"/>
      <c r="U117" s="694"/>
      <c r="V117" s="694"/>
      <c r="W117" s="694"/>
      <c r="X117" s="694"/>
      <c r="Y117" s="694"/>
      <c r="Z117" s="694"/>
      <c r="AA117" s="694"/>
      <c r="AB117" s="694"/>
      <c r="AC117" s="694"/>
      <c r="AD117" s="694"/>
      <c r="AE117" s="694"/>
      <c r="AF117" s="694"/>
      <c r="AG117" s="694"/>
      <c r="AH117" s="694"/>
      <c r="AI117" s="694"/>
      <c r="AJ117" s="694"/>
      <c r="AK117" s="694"/>
      <c r="AL117" s="694"/>
      <c r="AM117" s="694"/>
      <c r="AN117" s="694"/>
      <c r="AO117" s="695"/>
      <c r="AP117" s="630"/>
      <c r="AQ117" s="693"/>
      <c r="AR117" s="694"/>
      <c r="AS117" s="694"/>
      <c r="AT117" s="694"/>
      <c r="AU117" s="694"/>
      <c r="AV117" s="694"/>
      <c r="AW117" s="694"/>
      <c r="AX117" s="694"/>
      <c r="AY117" s="694"/>
      <c r="AZ117" s="694"/>
      <c r="BA117" s="694"/>
      <c r="BB117" s="694"/>
      <c r="BC117" s="694"/>
      <c r="BD117" s="694"/>
      <c r="BE117" s="694"/>
      <c r="BF117" s="694"/>
      <c r="BG117" s="694"/>
      <c r="BH117" s="694"/>
      <c r="BI117" s="694"/>
      <c r="BJ117" s="694"/>
      <c r="BK117" s="694"/>
      <c r="BL117" s="694"/>
      <c r="BM117" s="694"/>
      <c r="BN117" s="694"/>
      <c r="BO117" s="694"/>
      <c r="BP117" s="694"/>
      <c r="BQ117" s="694"/>
      <c r="BR117" s="694"/>
      <c r="BS117" s="694"/>
      <c r="BT117" s="695"/>
      <c r="BU117" s="163"/>
    </row>
    <row r="118" spans="2:73" ht="15.75">
      <c r="B118" s="689"/>
      <c r="C118" s="689"/>
      <c r="D118" s="689"/>
      <c r="E118" s="689"/>
      <c r="F118" s="689"/>
      <c r="G118" s="689"/>
      <c r="H118" s="689"/>
      <c r="I118" s="641"/>
      <c r="J118" s="641"/>
      <c r="K118" s="630"/>
      <c r="L118" s="693"/>
      <c r="M118" s="694"/>
      <c r="N118" s="694"/>
      <c r="O118" s="694"/>
      <c r="P118" s="694"/>
      <c r="Q118" s="694"/>
      <c r="R118" s="694"/>
      <c r="S118" s="694"/>
      <c r="T118" s="694"/>
      <c r="U118" s="694"/>
      <c r="V118" s="694"/>
      <c r="W118" s="694"/>
      <c r="X118" s="694"/>
      <c r="Y118" s="694"/>
      <c r="Z118" s="694"/>
      <c r="AA118" s="694"/>
      <c r="AB118" s="694"/>
      <c r="AC118" s="694"/>
      <c r="AD118" s="694"/>
      <c r="AE118" s="694"/>
      <c r="AF118" s="694"/>
      <c r="AG118" s="694"/>
      <c r="AH118" s="694"/>
      <c r="AI118" s="694"/>
      <c r="AJ118" s="694"/>
      <c r="AK118" s="694"/>
      <c r="AL118" s="694"/>
      <c r="AM118" s="694"/>
      <c r="AN118" s="694"/>
      <c r="AO118" s="695"/>
      <c r="AP118" s="630"/>
      <c r="AQ118" s="693"/>
      <c r="AR118" s="694"/>
      <c r="AS118" s="694"/>
      <c r="AT118" s="694"/>
      <c r="AU118" s="694"/>
      <c r="AV118" s="694"/>
      <c r="AW118" s="694"/>
      <c r="AX118" s="694"/>
      <c r="AY118" s="694"/>
      <c r="AZ118" s="694"/>
      <c r="BA118" s="694"/>
      <c r="BB118" s="694"/>
      <c r="BC118" s="694"/>
      <c r="BD118" s="694"/>
      <c r="BE118" s="694"/>
      <c r="BF118" s="694"/>
      <c r="BG118" s="694"/>
      <c r="BH118" s="694"/>
      <c r="BI118" s="694"/>
      <c r="BJ118" s="694"/>
      <c r="BK118" s="694"/>
      <c r="BL118" s="694"/>
      <c r="BM118" s="694"/>
      <c r="BN118" s="694"/>
      <c r="BO118" s="694"/>
      <c r="BP118" s="694"/>
      <c r="BQ118" s="694"/>
      <c r="BR118" s="694"/>
      <c r="BS118" s="694"/>
      <c r="BT118" s="695"/>
      <c r="BU118" s="163"/>
    </row>
    <row r="119" spans="2:73" ht="15.75">
      <c r="B119" s="689"/>
      <c r="C119" s="689"/>
      <c r="D119" s="689"/>
      <c r="E119" s="689"/>
      <c r="F119" s="689"/>
      <c r="G119" s="689"/>
      <c r="H119" s="689"/>
      <c r="I119" s="641"/>
      <c r="J119" s="641"/>
      <c r="K119" s="630"/>
      <c r="L119" s="693"/>
      <c r="M119" s="694"/>
      <c r="N119" s="694"/>
      <c r="O119" s="694"/>
      <c r="P119" s="694"/>
      <c r="Q119" s="694"/>
      <c r="R119" s="694"/>
      <c r="S119" s="694"/>
      <c r="T119" s="694"/>
      <c r="U119" s="694"/>
      <c r="V119" s="694"/>
      <c r="W119" s="694"/>
      <c r="X119" s="694"/>
      <c r="Y119" s="694"/>
      <c r="Z119" s="694"/>
      <c r="AA119" s="694"/>
      <c r="AB119" s="694"/>
      <c r="AC119" s="694"/>
      <c r="AD119" s="694"/>
      <c r="AE119" s="694"/>
      <c r="AF119" s="694"/>
      <c r="AG119" s="694"/>
      <c r="AH119" s="694"/>
      <c r="AI119" s="694"/>
      <c r="AJ119" s="694"/>
      <c r="AK119" s="694"/>
      <c r="AL119" s="694"/>
      <c r="AM119" s="694"/>
      <c r="AN119" s="694"/>
      <c r="AO119" s="695"/>
      <c r="AP119" s="630"/>
      <c r="AQ119" s="693"/>
      <c r="AR119" s="694"/>
      <c r="AS119" s="694"/>
      <c r="AT119" s="694"/>
      <c r="AU119" s="694"/>
      <c r="AV119" s="694"/>
      <c r="AW119" s="694"/>
      <c r="AX119" s="694"/>
      <c r="AY119" s="694"/>
      <c r="AZ119" s="694"/>
      <c r="BA119" s="694"/>
      <c r="BB119" s="694"/>
      <c r="BC119" s="694"/>
      <c r="BD119" s="694"/>
      <c r="BE119" s="694"/>
      <c r="BF119" s="694"/>
      <c r="BG119" s="694"/>
      <c r="BH119" s="694"/>
      <c r="BI119" s="694"/>
      <c r="BJ119" s="694"/>
      <c r="BK119" s="694"/>
      <c r="BL119" s="694"/>
      <c r="BM119" s="694"/>
      <c r="BN119" s="694"/>
      <c r="BO119" s="694"/>
      <c r="BP119" s="694"/>
      <c r="BQ119" s="694"/>
      <c r="BR119" s="694"/>
      <c r="BS119" s="694"/>
      <c r="BT119" s="695"/>
      <c r="BU119" s="163"/>
    </row>
    <row r="120" spans="2:73">
      <c r="B120" s="689"/>
      <c r="C120" s="689"/>
      <c r="D120" s="689"/>
      <c r="E120" s="689"/>
      <c r="F120" s="689"/>
      <c r="G120" s="689"/>
      <c r="H120" s="689"/>
      <c r="I120" s="641"/>
      <c r="J120" s="641"/>
      <c r="K120" s="630"/>
      <c r="L120" s="693"/>
      <c r="M120" s="694"/>
      <c r="N120" s="694"/>
      <c r="O120" s="694"/>
      <c r="P120" s="694"/>
      <c r="Q120" s="694"/>
      <c r="R120" s="694"/>
      <c r="S120" s="694"/>
      <c r="T120" s="694"/>
      <c r="U120" s="694"/>
      <c r="V120" s="694"/>
      <c r="W120" s="694"/>
      <c r="X120" s="694"/>
      <c r="Y120" s="694"/>
      <c r="Z120" s="694"/>
      <c r="AA120" s="694"/>
      <c r="AB120" s="694"/>
      <c r="AC120" s="694"/>
      <c r="AD120" s="694"/>
      <c r="AE120" s="694"/>
      <c r="AF120" s="694"/>
      <c r="AG120" s="694"/>
      <c r="AH120" s="694"/>
      <c r="AI120" s="694"/>
      <c r="AJ120" s="694"/>
      <c r="AK120" s="694"/>
      <c r="AL120" s="694"/>
      <c r="AM120" s="694"/>
      <c r="AN120" s="694"/>
      <c r="AO120" s="695"/>
      <c r="AP120" s="630"/>
      <c r="AQ120" s="693"/>
      <c r="AR120" s="694"/>
      <c r="AS120" s="694"/>
      <c r="AT120" s="694"/>
      <c r="AU120" s="694"/>
      <c r="AV120" s="694"/>
      <c r="AW120" s="694"/>
      <c r="AX120" s="694"/>
      <c r="AY120" s="694"/>
      <c r="AZ120" s="694"/>
      <c r="BA120" s="694"/>
      <c r="BB120" s="694"/>
      <c r="BC120" s="694"/>
      <c r="BD120" s="694"/>
      <c r="BE120" s="694"/>
      <c r="BF120" s="694"/>
      <c r="BG120" s="694"/>
      <c r="BH120" s="694"/>
      <c r="BI120" s="694"/>
      <c r="BJ120" s="694"/>
      <c r="BK120" s="694"/>
      <c r="BL120" s="694"/>
      <c r="BM120" s="694"/>
      <c r="BN120" s="694"/>
      <c r="BO120" s="694"/>
      <c r="BP120" s="694"/>
      <c r="BQ120" s="694"/>
      <c r="BR120" s="694"/>
      <c r="BS120" s="694"/>
      <c r="BT120" s="695"/>
    </row>
    <row r="121" spans="2:73" ht="15.75">
      <c r="B121" s="689"/>
      <c r="C121" s="689"/>
      <c r="D121" s="689"/>
      <c r="E121" s="689"/>
      <c r="F121" s="689"/>
      <c r="G121" s="689"/>
      <c r="H121" s="689"/>
      <c r="I121" s="641"/>
      <c r="J121" s="641"/>
      <c r="K121" s="630"/>
      <c r="L121" s="693"/>
      <c r="M121" s="694"/>
      <c r="N121" s="694"/>
      <c r="O121" s="694"/>
      <c r="P121" s="694"/>
      <c r="Q121" s="694"/>
      <c r="R121" s="694"/>
      <c r="S121" s="694"/>
      <c r="T121" s="694"/>
      <c r="U121" s="694"/>
      <c r="V121" s="694"/>
      <c r="W121" s="694"/>
      <c r="X121" s="694"/>
      <c r="Y121" s="694"/>
      <c r="Z121" s="694"/>
      <c r="AA121" s="694"/>
      <c r="AB121" s="694"/>
      <c r="AC121" s="694"/>
      <c r="AD121" s="694"/>
      <c r="AE121" s="694"/>
      <c r="AF121" s="694"/>
      <c r="AG121" s="694"/>
      <c r="AH121" s="694"/>
      <c r="AI121" s="694"/>
      <c r="AJ121" s="694"/>
      <c r="AK121" s="694"/>
      <c r="AL121" s="694"/>
      <c r="AM121" s="694"/>
      <c r="AN121" s="694"/>
      <c r="AO121" s="695"/>
      <c r="AP121" s="630"/>
      <c r="AQ121" s="693"/>
      <c r="AR121" s="694"/>
      <c r="AS121" s="694"/>
      <c r="AT121" s="694"/>
      <c r="AU121" s="694"/>
      <c r="AV121" s="694"/>
      <c r="AW121" s="694"/>
      <c r="AX121" s="694"/>
      <c r="AY121" s="694"/>
      <c r="AZ121" s="694"/>
      <c r="BA121" s="694"/>
      <c r="BB121" s="694"/>
      <c r="BC121" s="694"/>
      <c r="BD121" s="694"/>
      <c r="BE121" s="694"/>
      <c r="BF121" s="694"/>
      <c r="BG121" s="694"/>
      <c r="BH121" s="694"/>
      <c r="BI121" s="694"/>
      <c r="BJ121" s="694"/>
      <c r="BK121" s="694"/>
      <c r="BL121" s="694"/>
      <c r="BM121" s="694"/>
      <c r="BN121" s="694"/>
      <c r="BO121" s="694"/>
      <c r="BP121" s="694"/>
      <c r="BQ121" s="694"/>
      <c r="BR121" s="694"/>
      <c r="BS121" s="694"/>
      <c r="BT121" s="695"/>
      <c r="BU121" s="163"/>
    </row>
    <row r="122" spans="2:73" ht="15.75">
      <c r="B122" s="689"/>
      <c r="C122" s="689"/>
      <c r="D122" s="689"/>
      <c r="E122" s="689"/>
      <c r="F122" s="689"/>
      <c r="G122" s="689"/>
      <c r="H122" s="689"/>
      <c r="I122" s="641"/>
      <c r="J122" s="641"/>
      <c r="K122" s="630"/>
      <c r="L122" s="696"/>
      <c r="M122" s="697"/>
      <c r="N122" s="697"/>
      <c r="O122" s="697"/>
      <c r="P122" s="697"/>
      <c r="Q122" s="697"/>
      <c r="R122" s="697"/>
      <c r="S122" s="697"/>
      <c r="T122" s="697"/>
      <c r="U122" s="697"/>
      <c r="V122" s="697"/>
      <c r="W122" s="697"/>
      <c r="X122" s="697"/>
      <c r="Y122" s="697"/>
      <c r="Z122" s="697"/>
      <c r="AA122" s="697"/>
      <c r="AB122" s="697"/>
      <c r="AC122" s="697"/>
      <c r="AD122" s="697"/>
      <c r="AE122" s="697"/>
      <c r="AF122" s="697"/>
      <c r="AG122" s="697"/>
      <c r="AH122" s="697"/>
      <c r="AI122" s="697"/>
      <c r="AJ122" s="697"/>
      <c r="AK122" s="697"/>
      <c r="AL122" s="697"/>
      <c r="AM122" s="697"/>
      <c r="AN122" s="697"/>
      <c r="AO122" s="698"/>
      <c r="AP122" s="630"/>
      <c r="AQ122" s="696"/>
      <c r="AR122" s="697"/>
      <c r="AS122" s="697"/>
      <c r="AT122" s="697"/>
      <c r="AU122" s="697"/>
      <c r="AV122" s="697"/>
      <c r="AW122" s="697"/>
      <c r="AX122" s="697"/>
      <c r="AY122" s="697"/>
      <c r="AZ122" s="697"/>
      <c r="BA122" s="697"/>
      <c r="BB122" s="697"/>
      <c r="BC122" s="697"/>
      <c r="BD122" s="697"/>
      <c r="BE122" s="697"/>
      <c r="BF122" s="697"/>
      <c r="BG122" s="697"/>
      <c r="BH122" s="697"/>
      <c r="BI122" s="697"/>
      <c r="BJ122" s="697"/>
      <c r="BK122" s="697"/>
      <c r="BL122" s="697"/>
      <c r="BM122" s="697"/>
      <c r="BN122" s="697"/>
      <c r="BO122" s="697"/>
      <c r="BP122" s="697"/>
      <c r="BQ122" s="697"/>
      <c r="BR122" s="697"/>
      <c r="BS122" s="697"/>
      <c r="BT122" s="698"/>
      <c r="BU122" s="163"/>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4"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85"/>
      <c r="B13" s="585" t="s">
        <v>171</v>
      </c>
      <c r="D13" s="126" t="s">
        <v>175</v>
      </c>
      <c r="E13" s="742"/>
      <c r="F13" s="177"/>
      <c r="G13" s="178"/>
      <c r="H13" s="179"/>
      <c r="K13" s="179"/>
      <c r="L13" s="177"/>
      <c r="M13" s="177"/>
      <c r="N13" s="177"/>
      <c r="O13" s="177"/>
      <c r="P13" s="177"/>
      <c r="Q13" s="180"/>
    </row>
    <row r="14" spans="1:17" s="9" customFormat="1" ht="15.75" customHeight="1">
      <c r="B14" s="548"/>
      <c r="D14" s="17"/>
      <c r="E14" s="17"/>
      <c r="F14" s="177"/>
      <c r="G14" s="178"/>
      <c r="H14" s="179"/>
      <c r="K14" s="179"/>
      <c r="L14" s="177"/>
      <c r="M14" s="177"/>
      <c r="N14" s="177"/>
      <c r="O14" s="177"/>
      <c r="P14" s="177"/>
      <c r="Q14" s="180"/>
    </row>
    <row r="15" spans="1:17" ht="15.75">
      <c r="B15" s="585" t="s">
        <v>505</v>
      </c>
    </row>
    <row r="16" spans="1:17" ht="15.75">
      <c r="B16" s="585"/>
    </row>
    <row r="17" spans="2:21" s="665" customFormat="1" ht="20.45" customHeight="1">
      <c r="B17" s="663" t="s">
        <v>654</v>
      </c>
      <c r="C17" s="664"/>
      <c r="D17" s="664"/>
      <c r="E17" s="664"/>
      <c r="F17" s="664"/>
      <c r="G17" s="664"/>
      <c r="H17" s="664"/>
      <c r="I17" s="664"/>
      <c r="J17" s="664"/>
      <c r="K17" s="664"/>
      <c r="L17" s="664"/>
      <c r="M17" s="664"/>
      <c r="N17" s="664"/>
      <c r="O17" s="664"/>
      <c r="P17" s="664"/>
      <c r="Q17" s="664"/>
      <c r="R17" s="664"/>
      <c r="S17" s="664"/>
      <c r="T17" s="664"/>
      <c r="U17" s="664"/>
    </row>
    <row r="18" spans="2:21" ht="60" customHeight="1">
      <c r="B18" s="827" t="s">
        <v>707</v>
      </c>
      <c r="C18" s="827"/>
      <c r="D18" s="827"/>
      <c r="E18" s="827"/>
      <c r="F18" s="827"/>
      <c r="G18" s="827"/>
      <c r="H18" s="827"/>
      <c r="I18" s="827"/>
      <c r="J18" s="827"/>
      <c r="K18" s="827"/>
      <c r="L18" s="827"/>
      <c r="M18" s="827"/>
      <c r="N18" s="827"/>
      <c r="O18" s="827"/>
      <c r="P18" s="827"/>
      <c r="Q18" s="827"/>
      <c r="R18" s="827"/>
      <c r="S18" s="827"/>
      <c r="T18" s="827"/>
      <c r="U18" s="827"/>
    </row>
    <row r="21" spans="2:21" ht="21">
      <c r="B21" s="740" t="s">
        <v>691</v>
      </c>
    </row>
    <row r="23" spans="2:21" ht="21">
      <c r="B23" s="740" t="s">
        <v>692</v>
      </c>
      <c r="C23" s="741"/>
      <c r="E23" s="741"/>
      <c r="F23" s="741"/>
      <c r="H23" s="740" t="s">
        <v>693</v>
      </c>
    </row>
    <row r="24" spans="2:21" ht="18.75" customHeight="1">
      <c r="B24" s="826" t="s">
        <v>670</v>
      </c>
      <c r="C24" s="826"/>
      <c r="D24" s="826"/>
      <c r="E24" s="826"/>
      <c r="F24" s="826"/>
      <c r="H24" s="12" t="s">
        <v>678</v>
      </c>
      <c r="M24" s="12" t="s">
        <v>679</v>
      </c>
    </row>
    <row r="25" spans="2:21" ht="45">
      <c r="B25" s="737" t="s">
        <v>62</v>
      </c>
      <c r="C25" s="737" t="s">
        <v>671</v>
      </c>
      <c r="D25" s="737" t="s">
        <v>672</v>
      </c>
      <c r="E25" s="737" t="s">
        <v>674</v>
      </c>
      <c r="F25" s="737" t="s">
        <v>673</v>
      </c>
      <c r="H25" s="737" t="s">
        <v>675</v>
      </c>
      <c r="I25" s="737" t="s">
        <v>676</v>
      </c>
      <c r="J25" s="737" t="s">
        <v>677</v>
      </c>
      <c r="K25" s="737" t="s">
        <v>671</v>
      </c>
      <c r="M25" s="737" t="s">
        <v>675</v>
      </c>
      <c r="N25" s="737" t="s">
        <v>676</v>
      </c>
      <c r="O25" s="737" t="s">
        <v>677</v>
      </c>
      <c r="P25" s="737" t="s">
        <v>671</v>
      </c>
    </row>
    <row r="26" spans="2:21" ht="18">
      <c r="B26" s="744"/>
      <c r="C26" s="744" t="s">
        <v>681</v>
      </c>
      <c r="D26" s="744" t="s">
        <v>682</v>
      </c>
      <c r="E26" s="744" t="s">
        <v>683</v>
      </c>
      <c r="F26" s="744" t="s">
        <v>684</v>
      </c>
      <c r="H26" s="744"/>
      <c r="I26" s="744" t="s">
        <v>685</v>
      </c>
      <c r="J26" s="744" t="s">
        <v>686</v>
      </c>
      <c r="K26" s="744" t="s">
        <v>687</v>
      </c>
      <c r="M26" s="744"/>
      <c r="N26" s="744" t="s">
        <v>688</v>
      </c>
      <c r="O26" s="744" t="s">
        <v>689</v>
      </c>
      <c r="P26" s="744" t="s">
        <v>690</v>
      </c>
    </row>
    <row r="27" spans="2:21" ht="15.75" customHeight="1">
      <c r="B27" s="739" t="s">
        <v>695</v>
      </c>
      <c r="C27" s="747">
        <f>K49</f>
        <v>0</v>
      </c>
      <c r="D27" s="745"/>
      <c r="E27" s="738"/>
      <c r="F27" s="738"/>
      <c r="H27" s="738"/>
      <c r="I27" s="738"/>
      <c r="J27" s="738"/>
      <c r="K27" s="738">
        <f>I27*J27</f>
        <v>0</v>
      </c>
      <c r="M27" s="738"/>
      <c r="N27" s="738"/>
      <c r="O27" s="738"/>
      <c r="P27" s="738">
        <f>N27*O27</f>
        <v>0</v>
      </c>
    </row>
    <row r="28" spans="2:21" ht="15.75" customHeight="1">
      <c r="B28" s="739" t="s">
        <v>696</v>
      </c>
      <c r="C28" s="748">
        <f>P49</f>
        <v>0</v>
      </c>
      <c r="D28" s="749">
        <f>C28-C27</f>
        <v>0</v>
      </c>
      <c r="E28" s="738"/>
      <c r="F28" s="746">
        <f>D28*E28</f>
        <v>0</v>
      </c>
      <c r="H28" s="738"/>
      <c r="I28" s="738"/>
      <c r="J28" s="738"/>
      <c r="K28" s="738"/>
      <c r="M28" s="738"/>
      <c r="N28" s="738"/>
      <c r="O28" s="738"/>
      <c r="P28" s="738"/>
    </row>
    <row r="29" spans="2:21" ht="15.75" customHeight="1">
      <c r="B29" s="739" t="s">
        <v>697</v>
      </c>
      <c r="C29" s="738"/>
      <c r="D29" s="738"/>
      <c r="E29" s="738"/>
      <c r="F29" s="738"/>
      <c r="H29" s="738"/>
      <c r="I29" s="738"/>
      <c r="J29" s="738"/>
      <c r="K29" s="738"/>
      <c r="M29" s="738"/>
      <c r="N29" s="738"/>
      <c r="O29" s="738"/>
      <c r="P29" s="738"/>
    </row>
    <row r="30" spans="2:21" ht="15.75" customHeight="1">
      <c r="B30" s="739" t="s">
        <v>698</v>
      </c>
      <c r="C30" s="738"/>
      <c r="D30" s="738"/>
      <c r="E30" s="738"/>
      <c r="F30" s="738"/>
      <c r="H30" s="738"/>
      <c r="I30" s="738"/>
      <c r="J30" s="738"/>
      <c r="K30" s="738"/>
      <c r="M30" s="738"/>
      <c r="N30" s="738"/>
      <c r="O30" s="738"/>
      <c r="P30" s="738"/>
    </row>
    <row r="31" spans="2:21" ht="15.75" customHeight="1">
      <c r="B31" s="739" t="s">
        <v>699</v>
      </c>
      <c r="C31" s="738"/>
      <c r="D31" s="738"/>
      <c r="E31" s="738"/>
      <c r="F31" s="738"/>
      <c r="H31" s="738"/>
      <c r="I31" s="738"/>
      <c r="J31" s="738"/>
      <c r="K31" s="738"/>
      <c r="M31" s="738"/>
      <c r="N31" s="738"/>
      <c r="O31" s="738"/>
      <c r="P31" s="738"/>
    </row>
    <row r="32" spans="2:21" ht="15.75" customHeight="1">
      <c r="B32" s="739" t="s">
        <v>700</v>
      </c>
      <c r="C32" s="738"/>
      <c r="D32" s="738"/>
      <c r="E32" s="738"/>
      <c r="F32" s="738"/>
      <c r="H32" s="738"/>
      <c r="I32" s="738"/>
      <c r="J32" s="738"/>
      <c r="K32" s="738"/>
      <c r="M32" s="738"/>
      <c r="N32" s="738"/>
      <c r="O32" s="738"/>
      <c r="P32" s="738"/>
    </row>
    <row r="33" spans="2:16" ht="15.75" customHeight="1">
      <c r="B33" s="739" t="s">
        <v>701</v>
      </c>
      <c r="C33" s="738"/>
      <c r="D33" s="738"/>
      <c r="E33" s="738"/>
      <c r="F33" s="738"/>
      <c r="H33" s="738"/>
      <c r="I33" s="738"/>
      <c r="J33" s="738"/>
      <c r="K33" s="738"/>
      <c r="M33" s="738"/>
      <c r="N33" s="738"/>
      <c r="O33" s="738"/>
      <c r="P33" s="738"/>
    </row>
    <row r="34" spans="2:16" ht="15.75" customHeight="1">
      <c r="B34" s="739" t="s">
        <v>702</v>
      </c>
      <c r="C34" s="738"/>
      <c r="D34" s="738"/>
      <c r="E34" s="738"/>
      <c r="F34" s="738"/>
      <c r="H34" s="738"/>
      <c r="I34" s="738"/>
      <c r="J34" s="738"/>
      <c r="K34" s="738"/>
      <c r="M34" s="738"/>
      <c r="N34" s="738"/>
      <c r="O34" s="738"/>
      <c r="P34" s="738"/>
    </row>
    <row r="35" spans="2:16" ht="15.75" customHeight="1">
      <c r="B35" s="739" t="s">
        <v>703</v>
      </c>
      <c r="C35" s="738"/>
      <c r="D35" s="738"/>
      <c r="E35" s="738"/>
      <c r="F35" s="738"/>
      <c r="H35" s="738"/>
      <c r="I35" s="738"/>
      <c r="J35" s="738"/>
      <c r="K35" s="738"/>
      <c r="M35" s="738"/>
      <c r="N35" s="738"/>
      <c r="O35" s="738"/>
      <c r="P35" s="738"/>
    </row>
    <row r="36" spans="2:16" ht="15.75" customHeight="1">
      <c r="B36" s="739" t="s">
        <v>704</v>
      </c>
      <c r="C36" s="738"/>
      <c r="D36" s="738"/>
      <c r="E36" s="738"/>
      <c r="F36" s="738"/>
      <c r="H36" s="738"/>
      <c r="I36" s="738"/>
      <c r="J36" s="738"/>
      <c r="K36" s="738"/>
      <c r="M36" s="738"/>
      <c r="N36" s="738"/>
      <c r="O36" s="738"/>
      <c r="P36" s="738"/>
    </row>
    <row r="37" spans="2:16" ht="15.75" customHeight="1">
      <c r="B37" s="739" t="s">
        <v>705</v>
      </c>
      <c r="C37" s="738"/>
      <c r="D37" s="738"/>
      <c r="E37" s="738"/>
      <c r="F37" s="738"/>
      <c r="H37" s="738"/>
      <c r="I37" s="738"/>
      <c r="J37" s="738"/>
      <c r="K37" s="738"/>
      <c r="M37" s="738"/>
      <c r="N37" s="738"/>
      <c r="O37" s="738"/>
      <c r="P37" s="738"/>
    </row>
    <row r="38" spans="2:16" ht="15.75" customHeight="1">
      <c r="B38" s="739" t="s">
        <v>706</v>
      </c>
      <c r="C38" s="738"/>
      <c r="D38" s="738"/>
      <c r="E38" s="738"/>
      <c r="F38" s="738"/>
      <c r="H38" s="738"/>
      <c r="I38" s="738"/>
      <c r="J38" s="738"/>
      <c r="K38" s="738"/>
      <c r="M38" s="738"/>
      <c r="N38" s="738"/>
      <c r="O38" s="738"/>
      <c r="P38" s="738"/>
    </row>
    <row r="39" spans="2:16" ht="16.350000000000001" customHeight="1">
      <c r="B39" s="750" t="s">
        <v>26</v>
      </c>
      <c r="C39" s="751"/>
      <c r="D39" s="751"/>
      <c r="E39" s="751"/>
      <c r="F39" s="752">
        <f>SUM(F28:F38)</f>
        <v>0</v>
      </c>
      <c r="H39" s="738"/>
      <c r="I39" s="738"/>
      <c r="J39" s="738"/>
      <c r="K39" s="738"/>
      <c r="M39" s="738"/>
      <c r="N39" s="738"/>
      <c r="O39" s="738"/>
      <c r="P39" s="738"/>
    </row>
    <row r="40" spans="2:16">
      <c r="B40" s="739" t="s">
        <v>694</v>
      </c>
      <c r="C40" s="738"/>
      <c r="D40" s="738"/>
      <c r="E40" s="738"/>
      <c r="F40" s="738"/>
      <c r="H40" s="738"/>
      <c r="I40" s="738"/>
      <c r="J40" s="738"/>
      <c r="K40" s="738"/>
      <c r="M40" s="738"/>
      <c r="N40" s="738"/>
      <c r="O40" s="738"/>
      <c r="P40" s="738"/>
    </row>
    <row r="41" spans="2:16">
      <c r="B41" s="739" t="s">
        <v>694</v>
      </c>
      <c r="C41" s="738"/>
      <c r="D41" s="738"/>
      <c r="E41" s="738"/>
      <c r="F41" s="738"/>
      <c r="H41" s="738"/>
      <c r="I41" s="738"/>
      <c r="J41" s="738"/>
      <c r="K41" s="738"/>
      <c r="M41" s="738"/>
      <c r="N41" s="738"/>
      <c r="O41" s="738"/>
      <c r="P41" s="738"/>
    </row>
    <row r="42" spans="2:16">
      <c r="B42" s="739" t="s">
        <v>694</v>
      </c>
      <c r="C42" s="738"/>
      <c r="D42" s="738"/>
      <c r="E42" s="738"/>
      <c r="F42" s="738"/>
      <c r="H42" s="738"/>
      <c r="I42" s="738"/>
      <c r="J42" s="738"/>
      <c r="K42" s="738"/>
      <c r="M42" s="738"/>
      <c r="N42" s="738"/>
      <c r="O42" s="738"/>
      <c r="P42" s="738"/>
    </row>
    <row r="43" spans="2:16">
      <c r="B43" s="739" t="s">
        <v>694</v>
      </c>
      <c r="C43" s="738"/>
      <c r="D43" s="738"/>
      <c r="E43" s="738"/>
      <c r="F43" s="738"/>
      <c r="H43" s="738"/>
      <c r="I43" s="738"/>
      <c r="J43" s="738"/>
      <c r="K43" s="738"/>
      <c r="M43" s="738"/>
      <c r="N43" s="738"/>
      <c r="O43" s="738"/>
      <c r="P43" s="738"/>
    </row>
    <row r="44" spans="2:16">
      <c r="H44" s="738"/>
      <c r="I44" s="738"/>
      <c r="J44" s="738"/>
      <c r="K44" s="738"/>
      <c r="M44" s="738"/>
      <c r="N44" s="738"/>
      <c r="O44" s="738"/>
      <c r="P44" s="738"/>
    </row>
    <row r="45" spans="2:16">
      <c r="H45" s="738"/>
      <c r="I45" s="738"/>
      <c r="J45" s="738"/>
      <c r="K45" s="738"/>
      <c r="M45" s="738"/>
      <c r="N45" s="738"/>
      <c r="O45" s="738"/>
      <c r="P45" s="738"/>
    </row>
    <row r="46" spans="2:16">
      <c r="H46" s="738"/>
      <c r="I46" s="738"/>
      <c r="J46" s="738"/>
      <c r="K46" s="738"/>
      <c r="M46" s="738"/>
      <c r="N46" s="738"/>
      <c r="O46" s="738"/>
      <c r="P46" s="738"/>
    </row>
    <row r="47" spans="2:16">
      <c r="H47" s="738"/>
      <c r="I47" s="738"/>
      <c r="J47" s="738"/>
      <c r="K47" s="738"/>
      <c r="M47" s="738"/>
      <c r="N47" s="738"/>
      <c r="O47" s="738"/>
      <c r="P47" s="738"/>
    </row>
    <row r="48" spans="2:16">
      <c r="H48" s="738"/>
      <c r="I48" s="738"/>
      <c r="J48" s="738"/>
      <c r="K48" s="738"/>
      <c r="M48" s="738"/>
      <c r="N48" s="738"/>
      <c r="O48" s="738"/>
      <c r="P48" s="738"/>
    </row>
    <row r="49" spans="8:16">
      <c r="H49" s="750" t="s">
        <v>26</v>
      </c>
      <c r="I49" s="751"/>
      <c r="J49" s="751"/>
      <c r="K49" s="747">
        <f>SUM(K27:K48)</f>
        <v>0</v>
      </c>
      <c r="M49" s="750" t="s">
        <v>26</v>
      </c>
      <c r="N49" s="751"/>
      <c r="O49" s="751"/>
      <c r="P49" s="748">
        <f>SUM(P27:P48)</f>
        <v>0</v>
      </c>
    </row>
  </sheetData>
  <mergeCells count="2">
    <mergeCell ref="B24:F24"/>
    <mergeCell ref="B18:U18"/>
  </mergeCells>
  <pageMargins left="0.7" right="0.7" top="0.75" bottom="0.75" header="0.3" footer="0.3"/>
  <pageSetup scale="4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2021-08-02T04:00:00+00:00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PMCN44DTZYCH-1935566727-1556</_dlc_DocId>
    <_dlc_DocIdUrl xmlns="f0af1d65-dfd0-4b99-b523-def3a954563f">
      <Url>https://teams.hydroone.com/sites/ra/ra/_layouts/DocIdRedir.aspx?ID=PMCN44DTZYCH-1935566727-1556</Url>
      <Description>PMCN44DTZYCH-1935566727-1556</Description>
    </_dlc_DocIdUrl>
  </documentManagement>
</p:properties>
</file>

<file path=customXml/itemProps1.xml><?xml version="1.0" encoding="utf-8"?>
<ds:datastoreItem xmlns:ds="http://schemas.openxmlformats.org/officeDocument/2006/customXml" ds:itemID="{C3610B0E-1BD0-48B3-8884-04EB43AE4191}"/>
</file>

<file path=customXml/itemProps2.xml><?xml version="1.0" encoding="utf-8"?>
<ds:datastoreItem xmlns:ds="http://schemas.openxmlformats.org/officeDocument/2006/customXml" ds:itemID="{508A7242-50A2-44B9-8F7A-44FAF5675D36}"/>
</file>

<file path=customXml/itemProps3.xml><?xml version="1.0" encoding="utf-8"?>
<ds:datastoreItem xmlns:ds="http://schemas.openxmlformats.org/officeDocument/2006/customXml" ds:itemID="{9DACA992-6DD1-4BCD-8962-9EF064318597}"/>
</file>

<file path=customXml/itemProps4.xml><?xml version="1.0" encoding="utf-8"?>
<ds:datastoreItem xmlns:ds="http://schemas.openxmlformats.org/officeDocument/2006/customXml" ds:itemID="{6E08E3B8-AD42-4209-8CA3-178FCB8B0B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Woodstock LRAM</dc:title>
  <dc:creator>OEB Staff</dc:creator>
  <cp:lastModifiedBy>BUT Judy</cp:lastModifiedBy>
  <cp:lastPrinted>2021-08-24T20:01:08Z</cp:lastPrinted>
  <dcterms:created xsi:type="dcterms:W3CDTF">2012-03-05T18:56:04Z</dcterms:created>
  <dcterms:modified xsi:type="dcterms:W3CDTF">2021-08-25T17:31:07Z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36b7458a-fb7d-40f8-bc6f-d90b5a560b90</vt:lpwstr>
  </property>
</Properties>
</file>