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ates\Rate Applications\2021 COS - EB-2020-0043\Decision and Order\"/>
    </mc:Choice>
  </mc:AlternateContent>
  <xr:revisionPtr revIDLastSave="0" documentId="13_ncr:1_{4FE7149A-31BF-4FE4-86A9-BC667B3B1D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egone Rev Rate Rider" sheetId="1" r:id="rId1"/>
  </sheets>
  <externalReferences>
    <externalReference r:id="rId2"/>
  </externalReferences>
  <definedNames>
    <definedName name="DaysInPreviousYear">'[1]Distribution Revenue by Source'!$B$22</definedName>
    <definedName name="DaysInYear">'[1]Distribution Revenue by Source'!$B$21</definedName>
    <definedName name="MofF">#REF!</definedName>
    <definedName name="Ratebase">'[1]Distribution Revenue by Source'!$C$25</definedName>
    <definedName name="Surtax">#REF!</definedName>
  </definedNames>
  <calcPr calcId="181029"/>
</workbook>
</file>

<file path=xl/calcChain.xml><?xml version="1.0" encoding="utf-8"?>
<calcChain xmlns="http://schemas.openxmlformats.org/spreadsheetml/2006/main">
  <c r="I5" i="1" l="1"/>
  <c r="I30" i="1"/>
  <c r="I29" i="1"/>
  <c r="I26" i="1"/>
  <c r="I25" i="1"/>
  <c r="I22" i="1"/>
  <c r="I21" i="1"/>
  <c r="I18" i="1"/>
  <c r="I17" i="1"/>
  <c r="I14" i="1"/>
  <c r="I13" i="1"/>
  <c r="I10" i="1"/>
  <c r="I9" i="1"/>
  <c r="I6" i="1" l="1"/>
  <c r="B30" i="1" l="1"/>
  <c r="B26" i="1"/>
  <c r="B22" i="1"/>
  <c r="B18" i="1"/>
  <c r="B14" i="1"/>
  <c r="B10" i="1"/>
  <c r="B6" i="1"/>
  <c r="C22" i="1" l="1"/>
  <c r="C14" i="1"/>
  <c r="C13" i="1"/>
  <c r="G13" i="1"/>
  <c r="C26" i="1"/>
  <c r="C25" i="1"/>
  <c r="C21" i="1"/>
  <c r="C30" i="1"/>
  <c r="C29" i="1"/>
  <c r="C18" i="1"/>
  <c r="C17" i="1"/>
  <c r="C10" i="1"/>
  <c r="C9" i="1"/>
  <c r="C6" i="1"/>
  <c r="C5" i="1"/>
  <c r="H13" i="1" l="1"/>
  <c r="G29" i="1" l="1"/>
  <c r="H29" i="1" s="1"/>
  <c r="G21" i="1"/>
  <c r="H21" i="1" s="1"/>
  <c r="G22" i="1" l="1"/>
  <c r="H22" i="1" s="1"/>
  <c r="G30" i="1"/>
  <c r="H30" i="1" s="1"/>
  <c r="G17" i="1" l="1"/>
  <c r="H17" i="1" s="1"/>
  <c r="G25" i="1"/>
  <c r="H25" i="1" s="1"/>
  <c r="G9" i="1"/>
  <c r="H9" i="1" s="1"/>
  <c r="G10" i="1" l="1"/>
  <c r="H10" i="1" s="1"/>
  <c r="G26" i="1"/>
  <c r="H26" i="1" s="1"/>
  <c r="G18" i="1"/>
  <c r="H18" i="1" s="1"/>
  <c r="G5" i="1" l="1"/>
  <c r="H5" i="1" s="1"/>
  <c r="G6" i="1" l="1"/>
  <c r="H6" i="1" s="1"/>
  <c r="G14" i="1"/>
  <c r="H14" i="1" s="1"/>
  <c r="H32" i="1" l="1"/>
</calcChain>
</file>

<file path=xl/sharedStrings.xml><?xml version="1.0" encoding="utf-8"?>
<sst xmlns="http://schemas.openxmlformats.org/spreadsheetml/2006/main" count="44" uniqueCount="22">
  <si>
    <t>Forgone Revenue and Forgone Revenue Rate Rider Calculations</t>
  </si>
  <si>
    <t>Customers</t>
  </si>
  <si>
    <t>Fixed</t>
  </si>
  <si>
    <t>kWh</t>
  </si>
  <si>
    <t>Variable</t>
  </si>
  <si>
    <t>kW</t>
  </si>
  <si>
    <t>Connections</t>
  </si>
  <si>
    <t>Total</t>
  </si>
  <si>
    <t>Difference
(E)=(D-C)</t>
  </si>
  <si>
    <t>Total Forgone
Revenue
(F) =(B*E)</t>
  </si>
  <si>
    <t>5 Month Total
May 1 to Sept 30
(B)</t>
  </si>
  <si>
    <t>May 1, 2021 Interim Rates
(C)</t>
  </si>
  <si>
    <t>Oct 1, 2021 Proposed
Rates (D)</t>
  </si>
  <si>
    <t xml:space="preserve">Residential </t>
  </si>
  <si>
    <t>General Service &lt; 50 kW</t>
  </si>
  <si>
    <t>General Service 50 to 2999 kW</t>
  </si>
  <si>
    <t>General Service 3000 to 4999 kW</t>
  </si>
  <si>
    <t>Street Lighting</t>
  </si>
  <si>
    <t>Sentinel Lighting</t>
  </si>
  <si>
    <t xml:space="preserve">Unmetered Scattered Load </t>
  </si>
  <si>
    <t>Foregone
Revenue Rate
Rider over 12 months 
Oct 1 2021 to Sept 30 2022
(G) = (F/A/12)</t>
  </si>
  <si>
    <t>Monthly Value from Board
Approved Load
Forecast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</si>
</sst>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&quot;$&quot;#,##0.00;&quot;$&quot;\-#,##0.00"/>
    <numFmt numFmtId="165" formatCode="&quot;$&quot;#,##0;&quot;$&quot;\-#,##0"/>
    <numFmt numFmtId="166" formatCode="&quot;$&quot;#,##0.00;\(&quot;$&quot;#,##0.00\)"/>
    <numFmt numFmtId="167" formatCode="&quot;$&quot;#,##0.0000;&quot;$&quot;\-#,##0.0000"/>
    <numFmt numFmtId="168" formatCode="#,##0.00;\(#,##0.00\)"/>
    <numFmt numFmtId="169" formatCode="&quot;$&quot;#,##0.0000;\(&quot;$&quot;#,##0.0000\)"/>
    <numFmt numFmtId="170" formatCode="_(* #,##0.0000_);_(* \(#,##0.00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8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Fill="1" applyBorder="1" applyAlignment="1">
      <alignment horizontal="left" vertical="top"/>
    </xf>
    <xf numFmtId="170" fontId="1" fillId="0" borderId="1" xfId="6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wrapText="1"/>
    </xf>
    <xf numFmtId="7" fontId="0" fillId="0" borderId="0" xfId="0" applyNumberFormat="1"/>
    <xf numFmtId="7" fontId="1" fillId="0" borderId="0" xfId="0" applyNumberFormat="1" applyFont="1" applyAlignment="1">
      <alignment vertical="center" wrapText="1"/>
    </xf>
    <xf numFmtId="10" fontId="1" fillId="0" borderId="0" xfId="7" applyNumberFormat="1" applyFont="1" applyAlignment="1">
      <alignment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left" vertical="top"/>
    </xf>
    <xf numFmtId="0" fontId="0" fillId="0" borderId="0" xfId="0" applyFont="1" applyAlignment="1">
      <alignment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16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169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 vertical="top"/>
    </xf>
    <xf numFmtId="3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/>
    </xf>
  </cellXfs>
  <cellStyles count="8">
    <cellStyle name="Comma" xfId="6" builtinId="3"/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FRxAmtStyle" xfId="5" xr:uid="{00000000-0005-0000-0000-000004000000}"/>
    <cellStyle name="Normal" xfId="0" builtinId="0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36"/>
  <sheetViews>
    <sheetView tabSelected="1" workbookViewId="0">
      <selection activeCell="K11" sqref="K11"/>
    </sheetView>
  </sheetViews>
  <sheetFormatPr defaultRowHeight="12.75" x14ac:dyDescent="0.2"/>
  <cols>
    <col min="1" max="1" width="33.85546875" style="6" customWidth="1"/>
    <col min="2" max="2" width="17.5703125" style="18" customWidth="1"/>
    <col min="3" max="3" width="14" style="19" customWidth="1"/>
    <col min="4" max="4" width="8.5703125" style="36" customWidth="1"/>
    <col min="5" max="5" width="11.42578125" style="37" customWidth="1"/>
    <col min="6" max="6" width="10.140625" style="37" bestFit="1" customWidth="1"/>
    <col min="7" max="7" width="10.140625" style="19" bestFit="1" customWidth="1"/>
    <col min="8" max="8" width="13.85546875" style="36" customWidth="1"/>
    <col min="9" max="9" width="17.7109375" style="36" customWidth="1"/>
    <col min="10" max="10" width="9.140625" style="36"/>
    <col min="11" max="12" width="11.5703125" bestFit="1" customWidth="1"/>
    <col min="13" max="13" width="9.140625" style="6"/>
    <col min="14" max="14" width="11.5703125" style="6" bestFit="1" customWidth="1"/>
    <col min="15" max="252" width="9.140625" style="6"/>
    <col min="253" max="16384" width="9.140625" style="7"/>
  </cols>
  <sheetData>
    <row r="1" spans="1:14" s="1" customFormat="1" x14ac:dyDescent="0.2">
      <c r="A1" s="1" t="s">
        <v>0</v>
      </c>
      <c r="B1" s="18"/>
      <c r="C1" s="19"/>
      <c r="D1" s="20"/>
      <c r="E1" s="21"/>
      <c r="F1" s="21"/>
      <c r="G1" s="19"/>
      <c r="H1" s="20"/>
      <c r="I1" s="20"/>
      <c r="J1" s="20"/>
      <c r="K1"/>
      <c r="L1"/>
    </row>
    <row r="3" spans="1:14" s="3" customFormat="1" ht="89.25" x14ac:dyDescent="0.2">
      <c r="A3" s="2"/>
      <c r="B3" s="38" t="s">
        <v>21</v>
      </c>
      <c r="C3" s="38" t="s">
        <v>10</v>
      </c>
      <c r="D3" s="39"/>
      <c r="E3" s="38" t="s">
        <v>11</v>
      </c>
      <c r="F3" s="38" t="s">
        <v>12</v>
      </c>
      <c r="G3" s="38" t="s">
        <v>8</v>
      </c>
      <c r="H3" s="38" t="s">
        <v>9</v>
      </c>
      <c r="I3" s="38" t="s">
        <v>20</v>
      </c>
      <c r="J3" s="23"/>
      <c r="K3" s="10"/>
      <c r="L3"/>
    </row>
    <row r="4" spans="1:14" s="3" customFormat="1" x14ac:dyDescent="0.2">
      <c r="A4" s="14" t="s">
        <v>13</v>
      </c>
      <c r="B4" s="15"/>
      <c r="C4" s="15"/>
      <c r="D4" s="15"/>
      <c r="E4" s="15"/>
      <c r="F4" s="15"/>
      <c r="G4" s="15"/>
      <c r="H4" s="15"/>
      <c r="I4" s="16"/>
      <c r="J4" s="23"/>
      <c r="K4"/>
      <c r="L4"/>
    </row>
    <row r="5" spans="1:14" s="3" customFormat="1" x14ac:dyDescent="0.2">
      <c r="A5" s="4" t="s">
        <v>1</v>
      </c>
      <c r="B5" s="24">
        <v>21352</v>
      </c>
      <c r="C5" s="24">
        <f>B5*5</f>
        <v>106760</v>
      </c>
      <c r="D5" s="25" t="s">
        <v>2</v>
      </c>
      <c r="E5" s="26">
        <v>29.19</v>
      </c>
      <c r="F5" s="26">
        <v>32.64</v>
      </c>
      <c r="G5" s="26">
        <f>F5-E5</f>
        <v>3.4499999999999993</v>
      </c>
      <c r="H5" s="27">
        <f>G5*C5</f>
        <v>368321.99999999994</v>
      </c>
      <c r="I5" s="28">
        <f>H5/B5/12</f>
        <v>1.4374999999999998</v>
      </c>
      <c r="J5" s="23"/>
      <c r="K5" s="5"/>
      <c r="L5" s="11"/>
    </row>
    <row r="6" spans="1:14" s="3" customFormat="1" x14ac:dyDescent="0.2">
      <c r="A6" s="4" t="s">
        <v>3</v>
      </c>
      <c r="B6" s="24">
        <f>201705111/12</f>
        <v>16808759.25</v>
      </c>
      <c r="C6" s="24">
        <f>B6*5</f>
        <v>84043796.25</v>
      </c>
      <c r="D6" s="25" t="s">
        <v>4</v>
      </c>
      <c r="E6" s="29">
        <v>0</v>
      </c>
      <c r="F6" s="29">
        <v>0</v>
      </c>
      <c r="G6" s="29">
        <f>F6-E6</f>
        <v>0</v>
      </c>
      <c r="H6" s="27">
        <f>G6*C6</f>
        <v>0</v>
      </c>
      <c r="I6" s="9">
        <f>H6/B6/7</f>
        <v>0</v>
      </c>
      <c r="J6" s="23"/>
      <c r="K6"/>
      <c r="L6"/>
    </row>
    <row r="7" spans="1:14" s="3" customFormat="1" x14ac:dyDescent="0.2">
      <c r="A7" s="2"/>
      <c r="B7" s="30"/>
      <c r="C7" s="30"/>
      <c r="D7" s="22"/>
      <c r="E7" s="22"/>
      <c r="F7" s="22"/>
      <c r="G7" s="30"/>
      <c r="H7" s="27"/>
      <c r="I7" s="22"/>
      <c r="J7" s="23"/>
      <c r="K7"/>
      <c r="L7"/>
    </row>
    <row r="8" spans="1:14" s="3" customFormat="1" x14ac:dyDescent="0.2">
      <c r="A8" s="14" t="s">
        <v>14</v>
      </c>
      <c r="B8" s="15"/>
      <c r="C8" s="15"/>
      <c r="D8" s="15"/>
      <c r="E8" s="15"/>
      <c r="F8" s="15"/>
      <c r="G8" s="15"/>
      <c r="H8" s="15"/>
      <c r="I8" s="16"/>
      <c r="J8" s="23"/>
      <c r="K8"/>
      <c r="L8"/>
      <c r="M8" s="12"/>
    </row>
    <row r="9" spans="1:14" s="3" customFormat="1" x14ac:dyDescent="0.2">
      <c r="A9" s="4" t="s">
        <v>1</v>
      </c>
      <c r="B9" s="24">
        <v>2649</v>
      </c>
      <c r="C9" s="24">
        <f>B9*5</f>
        <v>13245</v>
      </c>
      <c r="D9" s="25" t="s">
        <v>2</v>
      </c>
      <c r="E9" s="26">
        <v>25</v>
      </c>
      <c r="F9" s="26">
        <v>26.84</v>
      </c>
      <c r="G9" s="26">
        <f>F9-E9</f>
        <v>1.8399999999999999</v>
      </c>
      <c r="H9" s="27">
        <f>G9*C9</f>
        <v>24370.799999999999</v>
      </c>
      <c r="I9" s="28">
        <f>H9/B9/12</f>
        <v>0.76666666666666661</v>
      </c>
      <c r="J9" s="23"/>
      <c r="K9"/>
      <c r="L9"/>
      <c r="M9" s="12"/>
      <c r="N9" s="13"/>
    </row>
    <row r="10" spans="1:14" s="3" customFormat="1" x14ac:dyDescent="0.2">
      <c r="A10" s="4" t="s">
        <v>3</v>
      </c>
      <c r="B10" s="24">
        <f>79035853/12</f>
        <v>6586321.083333333</v>
      </c>
      <c r="C10" s="24">
        <f>B10*5</f>
        <v>32931605.416666664</v>
      </c>
      <c r="D10" s="25" t="s">
        <v>4</v>
      </c>
      <c r="E10" s="29">
        <v>1.9199999999999998E-2</v>
      </c>
      <c r="F10" s="29">
        <v>2.06E-2</v>
      </c>
      <c r="G10" s="29">
        <f>F10-E10</f>
        <v>1.4000000000000019E-3</v>
      </c>
      <c r="H10" s="27">
        <f>G10*C10</f>
        <v>46104.247583333396</v>
      </c>
      <c r="I10" s="31">
        <f>H10/B10/12</f>
        <v>5.8333333333333414E-4</v>
      </c>
      <c r="J10" s="23"/>
      <c r="K10"/>
      <c r="L10"/>
    </row>
    <row r="11" spans="1:14" s="3" customFormat="1" x14ac:dyDescent="0.2">
      <c r="A11" s="2"/>
      <c r="B11" s="30"/>
      <c r="C11" s="30"/>
      <c r="D11" s="22"/>
      <c r="E11" s="22"/>
      <c r="F11" s="22"/>
      <c r="G11" s="30"/>
      <c r="H11" s="27"/>
      <c r="I11" s="22"/>
      <c r="J11" s="23"/>
      <c r="K11"/>
      <c r="L11"/>
    </row>
    <row r="12" spans="1:14" s="3" customFormat="1" x14ac:dyDescent="0.2">
      <c r="A12" s="14" t="s">
        <v>15</v>
      </c>
      <c r="B12" s="15"/>
      <c r="C12" s="15"/>
      <c r="D12" s="15"/>
      <c r="E12" s="15"/>
      <c r="F12" s="15"/>
      <c r="G12" s="15"/>
      <c r="H12" s="15"/>
      <c r="I12" s="16"/>
      <c r="J12" s="23"/>
      <c r="K12"/>
      <c r="L12"/>
    </row>
    <row r="13" spans="1:14" s="3" customFormat="1" x14ac:dyDescent="0.2">
      <c r="A13" s="4" t="s">
        <v>1</v>
      </c>
      <c r="B13" s="24">
        <v>269</v>
      </c>
      <c r="C13" s="24">
        <f>B13*5</f>
        <v>1345</v>
      </c>
      <c r="D13" s="25" t="s">
        <v>2</v>
      </c>
      <c r="E13" s="26">
        <v>315.75</v>
      </c>
      <c r="F13" s="26">
        <v>345.89</v>
      </c>
      <c r="G13" s="26">
        <f>F13-E13</f>
        <v>30.139999999999986</v>
      </c>
      <c r="H13" s="27">
        <f>G13*C13</f>
        <v>40538.299999999981</v>
      </c>
      <c r="I13" s="28">
        <f>H13/B13/12</f>
        <v>12.558333333333328</v>
      </c>
      <c r="J13" s="23"/>
      <c r="K13"/>
      <c r="L13"/>
    </row>
    <row r="14" spans="1:14" s="3" customFormat="1" x14ac:dyDescent="0.2">
      <c r="A14" s="4" t="s">
        <v>5</v>
      </c>
      <c r="B14" s="24">
        <f>514190/12</f>
        <v>42849.166666666664</v>
      </c>
      <c r="C14" s="24">
        <f>B14*5</f>
        <v>214245.83333333331</v>
      </c>
      <c r="D14" s="25" t="s">
        <v>4</v>
      </c>
      <c r="E14" s="29">
        <v>2.6358999999999999</v>
      </c>
      <c r="F14" s="29">
        <v>2.8704000000000001</v>
      </c>
      <c r="G14" s="29">
        <f>F14-E14</f>
        <v>0.23450000000000015</v>
      </c>
      <c r="H14" s="27">
        <f>G14*C14</f>
        <v>50240.647916666698</v>
      </c>
      <c r="I14" s="31">
        <f>H14/B14/12</f>
        <v>9.7708333333333397E-2</v>
      </c>
      <c r="J14" s="23"/>
      <c r="K14"/>
      <c r="L14"/>
    </row>
    <row r="15" spans="1:14" s="3" customFormat="1" x14ac:dyDescent="0.2">
      <c r="A15" s="2"/>
      <c r="B15" s="24"/>
      <c r="C15" s="30"/>
      <c r="D15" s="22"/>
      <c r="E15" s="22"/>
      <c r="F15" s="22"/>
      <c r="G15" s="30"/>
      <c r="H15" s="27"/>
      <c r="I15" s="22"/>
      <c r="J15" s="23"/>
      <c r="K15"/>
      <c r="L15"/>
    </row>
    <row r="16" spans="1:14" s="3" customFormat="1" x14ac:dyDescent="0.2">
      <c r="A16" s="14" t="s">
        <v>16</v>
      </c>
      <c r="B16" s="15"/>
      <c r="C16" s="15"/>
      <c r="D16" s="15"/>
      <c r="E16" s="15"/>
      <c r="F16" s="15"/>
      <c r="G16" s="15"/>
      <c r="H16" s="15"/>
      <c r="I16" s="16"/>
      <c r="J16" s="23"/>
      <c r="K16"/>
      <c r="L16"/>
    </row>
    <row r="17" spans="1:12" s="3" customFormat="1" x14ac:dyDescent="0.2">
      <c r="A17" s="4" t="s">
        <v>1</v>
      </c>
      <c r="B17" s="24">
        <v>1</v>
      </c>
      <c r="C17" s="24">
        <f>B17*5</f>
        <v>5</v>
      </c>
      <c r="D17" s="25" t="s">
        <v>2</v>
      </c>
      <c r="E17" s="26">
        <v>6734.18</v>
      </c>
      <c r="F17" s="26">
        <v>7228.64</v>
      </c>
      <c r="G17" s="26">
        <f>F17-E17</f>
        <v>494.46000000000004</v>
      </c>
      <c r="H17" s="27">
        <f>G17*C17</f>
        <v>2472.3000000000002</v>
      </c>
      <c r="I17" s="28">
        <f>H17/B17/12</f>
        <v>206.02500000000001</v>
      </c>
      <c r="J17" s="23"/>
      <c r="K17"/>
      <c r="L17"/>
    </row>
    <row r="18" spans="1:12" s="3" customFormat="1" x14ac:dyDescent="0.2">
      <c r="A18" s="4" t="s">
        <v>5</v>
      </c>
      <c r="B18" s="24">
        <f>27098/12</f>
        <v>2258.1666666666665</v>
      </c>
      <c r="C18" s="24">
        <f>B18*5</f>
        <v>11290.833333333332</v>
      </c>
      <c r="D18" s="25" t="s">
        <v>4</v>
      </c>
      <c r="E18" s="29">
        <v>1.2378</v>
      </c>
      <c r="F18" s="29">
        <v>1.2846</v>
      </c>
      <c r="G18" s="29">
        <f>F18-E18</f>
        <v>4.6799999999999953E-2</v>
      </c>
      <c r="H18" s="27">
        <f>G18*C18</f>
        <v>528.41099999999938</v>
      </c>
      <c r="I18" s="31">
        <f>H18/B18/12</f>
        <v>1.9499999999999979E-2</v>
      </c>
      <c r="J18" s="23"/>
      <c r="K18"/>
      <c r="L18"/>
    </row>
    <row r="19" spans="1:12" s="3" customFormat="1" x14ac:dyDescent="0.2">
      <c r="A19" s="2"/>
      <c r="B19" s="24"/>
      <c r="C19" s="30"/>
      <c r="D19" s="22"/>
      <c r="E19" s="22"/>
      <c r="F19" s="22"/>
      <c r="G19" s="30"/>
      <c r="H19" s="27"/>
      <c r="I19" s="22"/>
      <c r="J19" s="23"/>
      <c r="K19"/>
      <c r="L19"/>
    </row>
    <row r="20" spans="1:12" s="3" customFormat="1" x14ac:dyDescent="0.2">
      <c r="A20" s="14" t="s">
        <v>17</v>
      </c>
      <c r="B20" s="15"/>
      <c r="C20" s="15"/>
      <c r="D20" s="15"/>
      <c r="E20" s="15"/>
      <c r="F20" s="15"/>
      <c r="G20" s="15"/>
      <c r="H20" s="15"/>
      <c r="I20" s="16"/>
      <c r="J20" s="23"/>
      <c r="K20"/>
      <c r="L20"/>
    </row>
    <row r="21" spans="1:12" s="3" customFormat="1" x14ac:dyDescent="0.2">
      <c r="A21" s="4" t="s">
        <v>6</v>
      </c>
      <c r="B21" s="24">
        <v>5424</v>
      </c>
      <c r="C21" s="24">
        <f>B21*5</f>
        <v>27120</v>
      </c>
      <c r="D21" s="25" t="s">
        <v>2</v>
      </c>
      <c r="E21" s="26">
        <v>5.0599999999999996</v>
      </c>
      <c r="F21" s="26">
        <v>1.41</v>
      </c>
      <c r="G21" s="26">
        <f>F21-E21</f>
        <v>-3.6499999999999995</v>
      </c>
      <c r="H21" s="27">
        <f>G21*C21</f>
        <v>-98987.999999999985</v>
      </c>
      <c r="I21" s="28">
        <f>H21/B21/12</f>
        <v>-1.520833333333333</v>
      </c>
      <c r="J21" s="23"/>
      <c r="K21"/>
      <c r="L21"/>
    </row>
    <row r="22" spans="1:12" s="3" customFormat="1" x14ac:dyDescent="0.2">
      <c r="A22" s="4" t="s">
        <v>5</v>
      </c>
      <c r="B22" s="24">
        <f>5690/12</f>
        <v>474.16666666666669</v>
      </c>
      <c r="C22" s="24">
        <f>B22*5</f>
        <v>2370.8333333333335</v>
      </c>
      <c r="D22" s="25" t="s">
        <v>4</v>
      </c>
      <c r="E22" s="29">
        <v>27.154499999999999</v>
      </c>
      <c r="F22" s="29">
        <v>7.5730000000000004</v>
      </c>
      <c r="G22" s="29">
        <f>F22-E22</f>
        <v>-19.581499999999998</v>
      </c>
      <c r="H22" s="27">
        <f>G22*C22</f>
        <v>-46424.472916666666</v>
      </c>
      <c r="I22" s="31">
        <f>H22/B22/12</f>
        <v>-8.1589583333333326</v>
      </c>
      <c r="J22" s="23"/>
      <c r="K22"/>
      <c r="L22"/>
    </row>
    <row r="23" spans="1:12" s="3" customFormat="1" x14ac:dyDescent="0.2">
      <c r="A23" s="2"/>
      <c r="B23" s="24"/>
      <c r="C23" s="30"/>
      <c r="D23" s="22"/>
      <c r="E23" s="22"/>
      <c r="F23" s="22"/>
      <c r="G23" s="30"/>
      <c r="H23" s="27"/>
      <c r="I23" s="22"/>
      <c r="J23" s="23"/>
      <c r="K23"/>
      <c r="L23"/>
    </row>
    <row r="24" spans="1:12" s="3" customFormat="1" x14ac:dyDescent="0.2">
      <c r="A24" s="14" t="s">
        <v>18</v>
      </c>
      <c r="B24" s="15"/>
      <c r="C24" s="15"/>
      <c r="D24" s="15"/>
      <c r="E24" s="15"/>
      <c r="F24" s="15"/>
      <c r="G24" s="15"/>
      <c r="H24" s="15"/>
      <c r="I24" s="16"/>
      <c r="J24" s="23"/>
      <c r="K24"/>
      <c r="L24"/>
    </row>
    <row r="25" spans="1:12" s="3" customFormat="1" x14ac:dyDescent="0.2">
      <c r="A25" s="4" t="s">
        <v>6</v>
      </c>
      <c r="B25" s="24">
        <v>400</v>
      </c>
      <c r="C25" s="24">
        <f>B25*5</f>
        <v>2000</v>
      </c>
      <c r="D25" s="25" t="s">
        <v>2</v>
      </c>
      <c r="E25" s="26">
        <v>5.0999999999999996</v>
      </c>
      <c r="F25" s="26">
        <v>5.47</v>
      </c>
      <c r="G25" s="26">
        <f>F25-E25</f>
        <v>0.37000000000000011</v>
      </c>
      <c r="H25" s="27">
        <f>G25*C25</f>
        <v>740.00000000000023</v>
      </c>
      <c r="I25" s="28">
        <f>H25/B25/12</f>
        <v>0.1541666666666667</v>
      </c>
      <c r="J25" s="23"/>
      <c r="K25"/>
      <c r="L25"/>
    </row>
    <row r="26" spans="1:12" s="3" customFormat="1" x14ac:dyDescent="0.2">
      <c r="A26" s="4" t="s">
        <v>5</v>
      </c>
      <c r="B26" s="24">
        <f>298/12</f>
        <v>24.833333333333332</v>
      </c>
      <c r="C26" s="24">
        <f>B26*5</f>
        <v>124.16666666666666</v>
      </c>
      <c r="D26" s="25" t="s">
        <v>4</v>
      </c>
      <c r="E26" s="29">
        <v>17.7881</v>
      </c>
      <c r="F26" s="29">
        <v>19.094200000000001</v>
      </c>
      <c r="G26" s="29">
        <f>F26-E26</f>
        <v>1.3061000000000007</v>
      </c>
      <c r="H26" s="27">
        <f>G26*C26</f>
        <v>162.17408333333341</v>
      </c>
      <c r="I26" s="31">
        <f>H26/B26/12</f>
        <v>0.54420833333333363</v>
      </c>
      <c r="J26" s="23"/>
      <c r="K26"/>
      <c r="L26"/>
    </row>
    <row r="27" spans="1:12" s="3" customFormat="1" x14ac:dyDescent="0.2">
      <c r="A27" s="2"/>
      <c r="B27" s="24"/>
      <c r="C27" s="30"/>
      <c r="D27" s="22"/>
      <c r="E27" s="22"/>
      <c r="F27" s="22"/>
      <c r="G27" s="30"/>
      <c r="H27" s="27"/>
      <c r="I27" s="22"/>
      <c r="J27" s="23"/>
      <c r="K27"/>
      <c r="L27"/>
    </row>
    <row r="28" spans="1:12" s="3" customFormat="1" x14ac:dyDescent="0.2">
      <c r="A28" s="14" t="s">
        <v>19</v>
      </c>
      <c r="B28" s="15"/>
      <c r="C28" s="15"/>
      <c r="D28" s="15"/>
      <c r="E28" s="15"/>
      <c r="F28" s="15"/>
      <c r="G28" s="15"/>
      <c r="H28" s="15"/>
      <c r="I28" s="16"/>
      <c r="J28" s="23"/>
      <c r="K28"/>
      <c r="L28"/>
    </row>
    <row r="29" spans="1:12" s="3" customFormat="1" x14ac:dyDescent="0.2">
      <c r="A29" s="4" t="s">
        <v>6</v>
      </c>
      <c r="B29" s="24">
        <v>9</v>
      </c>
      <c r="C29" s="24">
        <f>B29*5</f>
        <v>45</v>
      </c>
      <c r="D29" s="25" t="s">
        <v>2</v>
      </c>
      <c r="E29" s="26">
        <v>5.53</v>
      </c>
      <c r="F29" s="26">
        <v>5.94</v>
      </c>
      <c r="G29" s="26">
        <f>F29-E29</f>
        <v>0.41000000000000014</v>
      </c>
      <c r="H29" s="27">
        <f>G29*C29</f>
        <v>18.450000000000006</v>
      </c>
      <c r="I29" s="28">
        <f>H29/B29/12</f>
        <v>0.17083333333333339</v>
      </c>
      <c r="J29" s="23"/>
      <c r="K29"/>
      <c r="L29"/>
    </row>
    <row r="30" spans="1:12" s="3" customFormat="1" x14ac:dyDescent="0.2">
      <c r="A30" s="4" t="s">
        <v>3</v>
      </c>
      <c r="B30" s="24">
        <f>39490/12</f>
        <v>3290.8333333333335</v>
      </c>
      <c r="C30" s="24">
        <f>B30*5</f>
        <v>16454.166666666668</v>
      </c>
      <c r="D30" s="25" t="s">
        <v>4</v>
      </c>
      <c r="E30" s="29">
        <v>1.2699999999999999E-2</v>
      </c>
      <c r="F30" s="29">
        <v>1.3599999999999999E-2</v>
      </c>
      <c r="G30" s="29">
        <f>F30-E30</f>
        <v>8.9999999999999976E-4</v>
      </c>
      <c r="H30" s="27">
        <f>G30*C30</f>
        <v>14.808749999999996</v>
      </c>
      <c r="I30" s="31">
        <f>H30/B30/12</f>
        <v>3.749999999999999E-4</v>
      </c>
      <c r="J30" s="23"/>
      <c r="K30"/>
      <c r="L30"/>
    </row>
    <row r="31" spans="1:12" s="3" customFormat="1" x14ac:dyDescent="0.2">
      <c r="A31" s="8"/>
      <c r="B31" s="32"/>
      <c r="C31" s="32"/>
      <c r="D31" s="33"/>
      <c r="E31" s="33"/>
      <c r="F31" s="33"/>
      <c r="G31" s="34"/>
      <c r="H31" s="27"/>
      <c r="I31" s="22"/>
      <c r="J31" s="23"/>
      <c r="K31"/>
      <c r="L31"/>
    </row>
    <row r="32" spans="1:12" s="3" customFormat="1" x14ac:dyDescent="0.2">
      <c r="A32" s="17" t="s">
        <v>7</v>
      </c>
      <c r="B32" s="15"/>
      <c r="C32" s="15"/>
      <c r="D32" s="15"/>
      <c r="E32" s="15"/>
      <c r="F32" s="15"/>
      <c r="G32" s="16"/>
      <c r="H32" s="27">
        <f>SUM(H5:H30)</f>
        <v>388099.6664166667</v>
      </c>
      <c r="I32" s="22"/>
      <c r="J32" s="23"/>
      <c r="K32"/>
      <c r="L32"/>
    </row>
    <row r="34" spans="2:2" x14ac:dyDescent="0.2">
      <c r="B34" s="35"/>
    </row>
    <row r="35" spans="2:2" x14ac:dyDescent="0.2">
      <c r="B35" s="35"/>
    </row>
    <row r="36" spans="2:2" x14ac:dyDescent="0.2">
      <c r="B36" s="35"/>
    </row>
  </sheetData>
  <mergeCells count="8">
    <mergeCell ref="A4:I4"/>
    <mergeCell ref="A8:I8"/>
    <mergeCell ref="A16:I16"/>
    <mergeCell ref="A20:I20"/>
    <mergeCell ref="A32:G32"/>
    <mergeCell ref="A28:I28"/>
    <mergeCell ref="A24:I24"/>
    <mergeCell ref="A12:I12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Foregone Rev Rate Rider</vt:lpstr>
    </vt:vector>
  </TitlesOfParts>
  <Company>Borden Ladner Gervais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Micheal Roth</cp:lastModifiedBy>
  <cp:lastPrinted>2015-11-17T14:54:52Z</cp:lastPrinted>
  <dcterms:created xsi:type="dcterms:W3CDTF">2015-11-13T17:03:27Z</dcterms:created>
  <dcterms:modified xsi:type="dcterms:W3CDTF">2021-09-15T17:24:03Z</dcterms:modified>
</cp:coreProperties>
</file>