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e\Regulatory Filings\2022 COS\Correspondence after filing\14 - Settlement Proposal\"/>
    </mc:Choice>
  </mc:AlternateContent>
  <xr:revisionPtr revIDLastSave="0" documentId="8_{8A679122-8CF0-4DBF-9831-2D194B82BA1A}" xr6:coauthVersionLast="47" xr6:coauthVersionMax="47" xr10:uidLastSave="{00000000-0000-0000-0000-000000000000}"/>
  <bookViews>
    <workbookView xWindow="-28920" yWindow="-120" windowWidth="29040" windowHeight="15840" xr2:uid="{45AFB1EC-5ACD-4826-B368-7D3315A5DA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P3" i="1" l="1"/>
  <c r="P9" i="1"/>
  <c r="P8" i="1"/>
  <c r="P7" i="1"/>
  <c r="P6" i="1"/>
  <c r="P5" i="1"/>
  <c r="P4" i="1"/>
  <c r="M3" i="1"/>
  <c r="C22" i="1"/>
  <c r="D17" i="1" s="1"/>
  <c r="B29" i="1" s="1"/>
  <c r="C29" i="1" s="1"/>
  <c r="E29" i="1" s="1"/>
  <c r="C5" i="1" s="1"/>
  <c r="D5" i="1" s="1"/>
  <c r="D19" i="1"/>
  <c r="B31" i="1" s="1"/>
  <c r="C31" i="1" s="1"/>
  <c r="E31" i="1" s="1"/>
  <c r="C7" i="1" s="1"/>
  <c r="D7" i="1" s="1"/>
  <c r="D16" i="1"/>
  <c r="B28" i="1" s="1"/>
  <c r="C28" i="1" s="1"/>
  <c r="E28" i="1" s="1"/>
  <c r="C4" i="1" s="1"/>
  <c r="D4" i="1" s="1"/>
  <c r="D15" i="1"/>
  <c r="B27" i="1" s="1"/>
  <c r="E27" i="1" s="1"/>
  <c r="C3" i="1" s="1"/>
  <c r="D3" i="1" s="1"/>
  <c r="B22" i="1"/>
  <c r="D34" i="1"/>
  <c r="P10" i="1" l="1"/>
  <c r="F3" i="1"/>
  <c r="L3" i="1"/>
  <c r="J3" i="1"/>
  <c r="H3" i="1"/>
  <c r="D20" i="1"/>
  <c r="B32" i="1" s="1"/>
  <c r="C32" i="1" s="1"/>
  <c r="E32" i="1" s="1"/>
  <c r="C8" i="1" s="1"/>
  <c r="D8" i="1" s="1"/>
  <c r="H8" i="1" s="1"/>
  <c r="L7" i="1"/>
  <c r="H7" i="1"/>
  <c r="F7" i="1"/>
  <c r="J7" i="1"/>
  <c r="J8" i="1"/>
  <c r="L8" i="1"/>
  <c r="J5" i="1"/>
  <c r="H5" i="1"/>
  <c r="L5" i="1"/>
  <c r="F5" i="1"/>
  <c r="H4" i="1"/>
  <c r="F4" i="1"/>
  <c r="J4" i="1"/>
  <c r="L4" i="1"/>
  <c r="D21" i="1"/>
  <c r="B33" i="1" s="1"/>
  <c r="C33" i="1" s="1"/>
  <c r="E33" i="1" s="1"/>
  <c r="C9" i="1" s="1"/>
  <c r="D9" i="1" s="1"/>
  <c r="D18" i="1"/>
  <c r="B30" i="1" s="1"/>
  <c r="C30" i="1" s="1"/>
  <c r="E30" i="1" s="1"/>
  <c r="C6" i="1" s="1"/>
  <c r="D6" i="1" s="1"/>
  <c r="F8" i="1" l="1"/>
  <c r="M5" i="1"/>
  <c r="M7" i="1"/>
  <c r="L6" i="1"/>
  <c r="J6" i="1"/>
  <c r="H6" i="1"/>
  <c r="F6" i="1"/>
  <c r="F10" i="1" s="1"/>
  <c r="M4" i="1"/>
  <c r="M8" i="1"/>
  <c r="J9" i="1"/>
  <c r="L9" i="1"/>
  <c r="H9" i="1"/>
  <c r="F9" i="1"/>
  <c r="H10" i="1"/>
  <c r="B34" i="1"/>
  <c r="D22" i="1"/>
  <c r="J10" i="1" l="1"/>
  <c r="M10" i="1" s="1"/>
  <c r="L10" i="1"/>
  <c r="M9" i="1"/>
  <c r="M6" i="1"/>
</calcChain>
</file>

<file path=xl/sharedStrings.xml><?xml version="1.0" encoding="utf-8"?>
<sst xmlns="http://schemas.openxmlformats.org/spreadsheetml/2006/main" count="67" uniqueCount="37">
  <si>
    <t>2017 LV Rate</t>
  </si>
  <si>
    <t>Corrected Rate</t>
  </si>
  <si>
    <t>Rate Difference</t>
  </si>
  <si>
    <t>Residential</t>
  </si>
  <si>
    <t>GS &lt; 50</t>
  </si>
  <si>
    <t>GS 50 - 2,999</t>
  </si>
  <si>
    <t>GS 3000 - 4,999</t>
  </si>
  <si>
    <t>Street Lighting</t>
  </si>
  <si>
    <t>Sentinel Lighting</t>
  </si>
  <si>
    <t>Unmetered Scattered Load</t>
  </si>
  <si>
    <t>% Allocation</t>
  </si>
  <si>
    <t>Charges</t>
  </si>
  <si>
    <t>Volume</t>
  </si>
  <si>
    <t>Rate</t>
  </si>
  <si>
    <t>Per</t>
  </si>
  <si>
    <t>kWh</t>
  </si>
  <si>
    <t>kW</t>
  </si>
  <si>
    <t>Total</t>
  </si>
  <si>
    <t>Revenue</t>
  </si>
  <si>
    <t>Allocation</t>
  </si>
  <si>
    <t>EB-2016-0089, Exhibit 8, page 18, updated per total charges of $601,515</t>
  </si>
  <si>
    <t>2017 Volume</t>
  </si>
  <si>
    <t>2017 Revenue Difference</t>
  </si>
  <si>
    <t>2018 Volume</t>
  </si>
  <si>
    <t>2018 Revenue Difference</t>
  </si>
  <si>
    <t>2019 Volume</t>
  </si>
  <si>
    <t>2019 Revenue Difference</t>
  </si>
  <si>
    <t>2020 Volume</t>
  </si>
  <si>
    <t>2020 Revenue Difference</t>
  </si>
  <si>
    <t>Difference in Revenue - 2017 LV Rates vs 2017 Rates resulting from forecasted LV charges of $601,515</t>
  </si>
  <si>
    <t>Total Revenue Difference</t>
  </si>
  <si>
    <t>EB-2016-0089, Exhibit 8, page 17 - reproduced for accurate calculation of allocation percentages</t>
  </si>
  <si>
    <t>Low Voltage Charges Rate Rider Calculation</t>
  </si>
  <si>
    <t>Low Voltage Charges - Allocation of LV Charges based on Transmission Connection Revenues</t>
  </si>
  <si>
    <t>2021 Volume Estimate</t>
  </si>
  <si>
    <t>2021 Revenue Difference Estimate</t>
  </si>
  <si>
    <t>2021 volume esimate is based on the 2021 projected usage as per the load forecast.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</si>
</sst>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0" fillId="0" borderId="1" xfId="0" applyBorder="1"/>
    <xf numFmtId="165" fontId="0" fillId="0" borderId="1" xfId="0" applyNumberFormat="1" applyBorder="1"/>
    <xf numFmtId="164" fontId="0" fillId="0" borderId="1" xfId="1" applyNumberFormat="1" applyFont="1" applyBorder="1"/>
    <xf numFmtId="166" fontId="0" fillId="0" borderId="1" xfId="2" applyNumberFormat="1" applyFont="1" applyBorder="1"/>
    <xf numFmtId="166" fontId="0" fillId="0" borderId="1" xfId="0" applyNumberFormat="1" applyBorder="1"/>
    <xf numFmtId="0" fontId="2" fillId="0" borderId="1" xfId="0" applyFont="1" applyBorder="1"/>
    <xf numFmtId="166" fontId="2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  <xf numFmtId="10" fontId="0" fillId="0" borderId="1" xfId="3" applyNumberFormat="1" applyFont="1" applyBorder="1"/>
    <xf numFmtId="164" fontId="2" fillId="0" borderId="1" xfId="1" applyNumberFormat="1" applyFont="1" applyBorder="1"/>
    <xf numFmtId="10" fontId="2" fillId="0" borderId="1" xfId="3" applyNumberFormat="1" applyFont="1" applyBorder="1"/>
    <xf numFmtId="10" fontId="0" fillId="0" borderId="1" xfId="0" applyNumberFormat="1" applyBorder="1"/>
    <xf numFmtId="10" fontId="2" fillId="0" borderId="1" xfId="0" applyNumberFormat="1" applyFont="1" applyBorder="1"/>
    <xf numFmtId="164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2FA29-A14E-4B23-8C5D-C89B57DDED9F}">
  <dimension ref="A1:P34"/>
  <sheetViews>
    <sheetView tabSelected="1" workbookViewId="0">
      <selection activeCell="O17" sqref="O17"/>
    </sheetView>
  </sheetViews>
  <sheetFormatPr defaultRowHeight="15" x14ac:dyDescent="0.25"/>
  <cols>
    <col min="1" max="1" width="23.28515625" customWidth="1"/>
    <col min="2" max="2" width="12.5703125" bestFit="1" customWidth="1"/>
    <col min="3" max="3" width="12.85546875" bestFit="1" customWidth="1"/>
    <col min="4" max="4" width="13.28515625" bestFit="1" customWidth="1"/>
    <col min="5" max="5" width="11.5703125" bestFit="1" customWidth="1"/>
    <col min="6" max="6" width="12.42578125" customWidth="1"/>
    <col min="7" max="7" width="11.5703125" bestFit="1" customWidth="1"/>
    <col min="8" max="8" width="12.42578125" customWidth="1"/>
    <col min="9" max="9" width="11.5703125" bestFit="1" customWidth="1"/>
    <col min="10" max="10" width="12.42578125" customWidth="1"/>
    <col min="11" max="11" width="11.5703125" bestFit="1" customWidth="1"/>
    <col min="12" max="12" width="12.42578125" customWidth="1"/>
    <col min="13" max="13" width="13.140625" customWidth="1"/>
    <col min="15" max="15" width="15.5703125" customWidth="1"/>
    <col min="16" max="16" width="17.5703125" customWidth="1"/>
  </cols>
  <sheetData>
    <row r="1" spans="1:16" x14ac:dyDescent="0.25">
      <c r="A1" s="4" t="s">
        <v>29</v>
      </c>
    </row>
    <row r="2" spans="1:16" s="1" customFormat="1" ht="45" x14ac:dyDescent="0.25">
      <c r="A2" s="12"/>
      <c r="B2" s="12" t="s">
        <v>0</v>
      </c>
      <c r="C2" s="12" t="s">
        <v>1</v>
      </c>
      <c r="D2" s="12" t="s">
        <v>2</v>
      </c>
      <c r="E2" s="12" t="s">
        <v>21</v>
      </c>
      <c r="F2" s="12" t="s">
        <v>22</v>
      </c>
      <c r="G2" s="12" t="s">
        <v>23</v>
      </c>
      <c r="H2" s="12" t="s">
        <v>24</v>
      </c>
      <c r="I2" s="12" t="s">
        <v>25</v>
      </c>
      <c r="J2" s="12" t="s">
        <v>26</v>
      </c>
      <c r="K2" s="12" t="s">
        <v>27</v>
      </c>
      <c r="L2" s="12" t="s">
        <v>28</v>
      </c>
      <c r="M2" s="12" t="s">
        <v>30</v>
      </c>
      <c r="O2" s="25" t="s">
        <v>34</v>
      </c>
      <c r="P2" s="25" t="s">
        <v>35</v>
      </c>
    </row>
    <row r="3" spans="1:16" x14ac:dyDescent="0.25">
      <c r="A3" s="5" t="s">
        <v>3</v>
      </c>
      <c r="B3" s="5">
        <v>1.2999999999999999E-3</v>
      </c>
      <c r="C3" s="6">
        <f>E27</f>
        <v>2.5827373115548517E-3</v>
      </c>
      <c r="D3" s="6">
        <f>C3-B3</f>
        <v>1.2827373115548517E-3</v>
      </c>
      <c r="E3" s="7">
        <v>79087975.678691179</v>
      </c>
      <c r="F3" s="8">
        <f>$D3*E3</f>
        <v>101449.09729839982</v>
      </c>
      <c r="G3" s="7">
        <v>74759548.22841832</v>
      </c>
      <c r="H3" s="8">
        <f>$D3*G3</f>
        <v>95896.861907576589</v>
      </c>
      <c r="I3" s="7">
        <v>74121642.227894783</v>
      </c>
      <c r="J3" s="8">
        <f>$D3*I3</f>
        <v>95078.596079440322</v>
      </c>
      <c r="K3" s="7">
        <v>72666976.359266773</v>
      </c>
      <c r="L3" s="8">
        <f>$D3*K3</f>
        <v>93212.641893905835</v>
      </c>
      <c r="M3" s="9">
        <f>F3+H3+J3+L3</f>
        <v>385637.19717932254</v>
      </c>
      <c r="O3" s="21">
        <v>75475700</v>
      </c>
      <c r="P3" s="22">
        <f>$D3*O3</f>
        <v>96815.496505720526</v>
      </c>
    </row>
    <row r="4" spans="1:16" x14ac:dyDescent="0.25">
      <c r="A4" s="5" t="s">
        <v>4</v>
      </c>
      <c r="B4" s="5">
        <v>1.1999999999999999E-3</v>
      </c>
      <c r="C4" s="6">
        <f t="shared" ref="C4:C9" si="0">E28</f>
        <v>2.3531569427201241E-3</v>
      </c>
      <c r="D4" s="6">
        <f t="shared" ref="D4:D9" si="1">C4-B4</f>
        <v>1.1531569427201242E-3</v>
      </c>
      <c r="E4" s="7">
        <v>31445970.359072365</v>
      </c>
      <c r="F4" s="8">
        <f t="shared" ref="F4:H9" si="2">$D4*E4</f>
        <v>36262.139040135531</v>
      </c>
      <c r="G4" s="7">
        <v>34043031.203846484</v>
      </c>
      <c r="H4" s="8">
        <f t="shared" si="2"/>
        <v>39256.957783953403</v>
      </c>
      <c r="I4" s="7">
        <v>34044264.081338406</v>
      </c>
      <c r="J4" s="8">
        <f t="shared" ref="J4" si="3">$D4*I4</f>
        <v>39258.37948519273</v>
      </c>
      <c r="K4" s="7">
        <v>31696106.171155941</v>
      </c>
      <c r="L4" s="8">
        <f t="shared" ref="L4" si="4">$D4*K4</f>
        <v>36550.584888462647</v>
      </c>
      <c r="M4" s="9">
        <f t="shared" ref="M4:M10" si="5">F4+H4+J4+L4</f>
        <v>151328.0611977443</v>
      </c>
      <c r="O4" s="21">
        <v>34666186</v>
      </c>
      <c r="P4" s="22">
        <f t="shared" ref="P4:P9" si="6">$D4*O4</f>
        <v>39975.553063527172</v>
      </c>
    </row>
    <row r="5" spans="1:16" x14ac:dyDescent="0.25">
      <c r="A5" s="5" t="s">
        <v>5</v>
      </c>
      <c r="B5" s="5">
        <v>0.48959999999999998</v>
      </c>
      <c r="C5" s="6">
        <f t="shared" si="0"/>
        <v>0.94080431595302416</v>
      </c>
      <c r="D5" s="6">
        <f t="shared" si="1"/>
        <v>0.45120431595302418</v>
      </c>
      <c r="E5" s="7">
        <v>292263</v>
      </c>
      <c r="F5" s="8">
        <f t="shared" si="2"/>
        <v>131870.32699337869</v>
      </c>
      <c r="G5" s="7">
        <v>297531.40000000002</v>
      </c>
      <c r="H5" s="8">
        <f t="shared" si="2"/>
        <v>134247.45181154562</v>
      </c>
      <c r="I5" s="7">
        <v>278379.43000000005</v>
      </c>
      <c r="J5" s="8">
        <f t="shared" ref="J5" si="7">$D5*I5</f>
        <v>125606.0002885428</v>
      </c>
      <c r="K5" s="7">
        <v>278617.41000000003</v>
      </c>
      <c r="L5" s="8">
        <f t="shared" ref="L5" si="8">$D5*K5</f>
        <v>125713.37789165329</v>
      </c>
      <c r="M5" s="9">
        <f t="shared" si="5"/>
        <v>517437.15698512044</v>
      </c>
      <c r="O5" s="21">
        <v>283307</v>
      </c>
      <c r="P5" s="22">
        <f t="shared" si="6"/>
        <v>127829.34113970342</v>
      </c>
    </row>
    <row r="6" spans="1:16" x14ac:dyDescent="0.25">
      <c r="A6" s="5" t="s">
        <v>6</v>
      </c>
      <c r="B6" s="5">
        <v>0.57740000000000002</v>
      </c>
      <c r="C6" s="6">
        <f t="shared" si="0"/>
        <v>1.1096468171879301</v>
      </c>
      <c r="D6" s="6">
        <f t="shared" si="1"/>
        <v>0.5322468171879301</v>
      </c>
      <c r="E6" s="7">
        <v>39385</v>
      </c>
      <c r="F6" s="8">
        <f t="shared" si="2"/>
        <v>20962.540894946625</v>
      </c>
      <c r="G6" s="7">
        <v>42960.800000000003</v>
      </c>
      <c r="H6" s="8">
        <f t="shared" si="2"/>
        <v>22865.74906384723</v>
      </c>
      <c r="I6" s="7">
        <v>38239.699999999997</v>
      </c>
      <c r="J6" s="8">
        <f t="shared" ref="J6" si="9">$D6*I6</f>
        <v>20352.958615221291</v>
      </c>
      <c r="K6" s="7">
        <v>41552.9</v>
      </c>
      <c r="L6" s="8">
        <f t="shared" ref="L6" si="10">$D6*K6</f>
        <v>22116.398769928343</v>
      </c>
      <c r="M6" s="9">
        <f t="shared" si="5"/>
        <v>86297.647343943492</v>
      </c>
      <c r="O6" s="21">
        <v>47204</v>
      </c>
      <c r="P6" s="22">
        <f t="shared" si="6"/>
        <v>25124.178758539052</v>
      </c>
    </row>
    <row r="7" spans="1:16" x14ac:dyDescent="0.25">
      <c r="A7" s="5" t="s">
        <v>7</v>
      </c>
      <c r="B7" s="5">
        <v>0.3785</v>
      </c>
      <c r="C7" s="6">
        <f t="shared" si="0"/>
        <v>0.72742843612863251</v>
      </c>
      <c r="D7" s="6">
        <f t="shared" si="1"/>
        <v>0.3489284361286325</v>
      </c>
      <c r="E7" s="7">
        <v>2916</v>
      </c>
      <c r="F7" s="8">
        <f t="shared" si="2"/>
        <v>1017.4753197510923</v>
      </c>
      <c r="G7" s="7">
        <v>2916</v>
      </c>
      <c r="H7" s="8">
        <f t="shared" si="2"/>
        <v>1017.4753197510923</v>
      </c>
      <c r="I7" s="7">
        <v>2916</v>
      </c>
      <c r="J7" s="8">
        <f t="shared" ref="J7" si="11">$D7*I7</f>
        <v>1017.4753197510923</v>
      </c>
      <c r="K7" s="7">
        <v>2916</v>
      </c>
      <c r="L7" s="8">
        <f t="shared" ref="L7" si="12">$D7*K7</f>
        <v>1017.4753197510923</v>
      </c>
      <c r="M7" s="9">
        <f t="shared" si="5"/>
        <v>4069.9012790043694</v>
      </c>
      <c r="O7" s="21">
        <v>2926</v>
      </c>
      <c r="P7" s="22">
        <f t="shared" si="6"/>
        <v>1020.9646041123787</v>
      </c>
    </row>
    <row r="8" spans="1:16" x14ac:dyDescent="0.25">
      <c r="A8" s="5" t="s">
        <v>8</v>
      </c>
      <c r="B8" s="5">
        <v>0.38640000000000002</v>
      </c>
      <c r="C8" s="6">
        <f t="shared" si="0"/>
        <v>0.73996361436532332</v>
      </c>
      <c r="D8" s="6">
        <f t="shared" si="1"/>
        <v>0.3535636143653233</v>
      </c>
      <c r="E8" s="7">
        <v>132</v>
      </c>
      <c r="F8" s="8">
        <f t="shared" si="2"/>
        <v>46.670397096222672</v>
      </c>
      <c r="G8" s="7">
        <v>132</v>
      </c>
      <c r="H8" s="8">
        <f t="shared" si="2"/>
        <v>46.670397096222672</v>
      </c>
      <c r="I8" s="7">
        <v>132</v>
      </c>
      <c r="J8" s="8">
        <f t="shared" ref="J8" si="13">$D8*I8</f>
        <v>46.670397096222672</v>
      </c>
      <c r="K8" s="7">
        <v>132</v>
      </c>
      <c r="L8" s="8">
        <f t="shared" ref="L8" si="14">$D8*K8</f>
        <v>46.670397096222672</v>
      </c>
      <c r="M8" s="9">
        <f t="shared" si="5"/>
        <v>186.68158838489069</v>
      </c>
      <c r="O8" s="21">
        <v>134</v>
      </c>
      <c r="P8" s="22">
        <f t="shared" si="6"/>
        <v>47.37752432495332</v>
      </c>
    </row>
    <row r="9" spans="1:16" x14ac:dyDescent="0.25">
      <c r="A9" s="5" t="s">
        <v>9</v>
      </c>
      <c r="B9" s="5">
        <v>1.5E-3</v>
      </c>
      <c r="C9" s="6">
        <f t="shared" si="0"/>
        <v>2.9269527078332638E-3</v>
      </c>
      <c r="D9" s="6">
        <f t="shared" si="1"/>
        <v>1.4269527078332638E-3</v>
      </c>
      <c r="E9" s="7">
        <v>615642</v>
      </c>
      <c r="F9" s="8">
        <f t="shared" si="2"/>
        <v>878.49201895588624</v>
      </c>
      <c r="G9" s="7">
        <v>614016</v>
      </c>
      <c r="H9" s="8">
        <f t="shared" si="2"/>
        <v>876.17179385294935</v>
      </c>
      <c r="I9" s="7">
        <v>613910</v>
      </c>
      <c r="J9" s="8">
        <f t="shared" ref="J9" si="15">$D9*I9</f>
        <v>876.02053686591898</v>
      </c>
      <c r="K9" s="7">
        <v>611429</v>
      </c>
      <c r="L9" s="8">
        <f t="shared" ref="L9" si="16">$D9*K9</f>
        <v>872.48026719778466</v>
      </c>
      <c r="M9" s="9">
        <f t="shared" si="5"/>
        <v>3503.1646168725392</v>
      </c>
      <c r="O9" s="21">
        <v>619323</v>
      </c>
      <c r="P9" s="22">
        <f t="shared" si="6"/>
        <v>883.74463187342042</v>
      </c>
    </row>
    <row r="10" spans="1:16" s="2" customFormat="1" x14ac:dyDescent="0.25">
      <c r="A10" s="10" t="s">
        <v>17</v>
      </c>
      <c r="B10" s="10"/>
      <c r="C10" s="10"/>
      <c r="D10" s="10"/>
      <c r="E10" s="10"/>
      <c r="F10" s="11">
        <f>SUM(F3:F9)</f>
        <v>292486.74196266377</v>
      </c>
      <c r="G10" s="10"/>
      <c r="H10" s="11">
        <f>SUM(H3:H9)</f>
        <v>294207.33807762305</v>
      </c>
      <c r="I10" s="10"/>
      <c r="J10" s="11">
        <f>SUM(J3:J9)</f>
        <v>282236.10072211036</v>
      </c>
      <c r="K10" s="10"/>
      <c r="L10" s="11">
        <f>SUM(L3:L9)</f>
        <v>279529.62942799513</v>
      </c>
      <c r="M10" s="11">
        <f t="shared" si="5"/>
        <v>1148459.8101903922</v>
      </c>
      <c r="O10" s="23"/>
      <c r="P10" s="24">
        <f>SUM(P3:P9)</f>
        <v>291696.65622780088</v>
      </c>
    </row>
    <row r="12" spans="1:16" x14ac:dyDescent="0.25">
      <c r="A12" s="4" t="s">
        <v>33</v>
      </c>
    </row>
    <row r="13" spans="1:16" x14ac:dyDescent="0.25">
      <c r="A13" t="s">
        <v>31</v>
      </c>
      <c r="O13" t="s">
        <v>36</v>
      </c>
    </row>
    <row r="14" spans="1:16" s="20" customFormat="1" x14ac:dyDescent="0.25">
      <c r="A14" s="19"/>
      <c r="B14" s="19" t="s">
        <v>12</v>
      </c>
      <c r="C14" s="19" t="s">
        <v>18</v>
      </c>
      <c r="D14" s="19" t="s">
        <v>19</v>
      </c>
      <c r="E14" s="19" t="s">
        <v>14</v>
      </c>
    </row>
    <row r="15" spans="1:16" x14ac:dyDescent="0.25">
      <c r="A15" s="5" t="s">
        <v>3</v>
      </c>
      <c r="B15" s="7">
        <v>79373076</v>
      </c>
      <c r="C15" s="7">
        <v>399938</v>
      </c>
      <c r="D15" s="13">
        <f t="shared" ref="D15:D21" si="17">C15/C$22</f>
        <v>0.34080580686779033</v>
      </c>
      <c r="E15" s="5" t="s">
        <v>15</v>
      </c>
    </row>
    <row r="16" spans="1:16" x14ac:dyDescent="0.25">
      <c r="A16" s="5" t="s">
        <v>4</v>
      </c>
      <c r="B16" s="7">
        <v>32807440</v>
      </c>
      <c r="C16" s="7">
        <v>150613</v>
      </c>
      <c r="D16" s="13">
        <f t="shared" si="17"/>
        <v>0.12834435584960294</v>
      </c>
      <c r="E16" s="5" t="s">
        <v>15</v>
      </c>
    </row>
    <row r="17" spans="1:6" x14ac:dyDescent="0.25">
      <c r="A17" s="5" t="s">
        <v>5</v>
      </c>
      <c r="B17" s="7">
        <v>291085</v>
      </c>
      <c r="C17" s="7">
        <v>534267</v>
      </c>
      <c r="D17" s="13">
        <f t="shared" si="17"/>
        <v>0.45527380748474444</v>
      </c>
      <c r="E17" s="5" t="s">
        <v>16</v>
      </c>
    </row>
    <row r="18" spans="1:6" x14ac:dyDescent="0.25">
      <c r="A18" s="5" t="s">
        <v>6</v>
      </c>
      <c r="B18" s="7">
        <v>36771</v>
      </c>
      <c r="C18" s="7">
        <v>79603</v>
      </c>
      <c r="D18" s="13">
        <f t="shared" si="17"/>
        <v>6.7833425791239424E-2</v>
      </c>
      <c r="E18" s="5" t="s">
        <v>16</v>
      </c>
    </row>
    <row r="19" spans="1:6" x14ac:dyDescent="0.25">
      <c r="A19" s="5" t="s">
        <v>7</v>
      </c>
      <c r="B19" s="7">
        <v>3853</v>
      </c>
      <c r="C19" s="7">
        <v>5468</v>
      </c>
      <c r="D19" s="13">
        <f t="shared" si="17"/>
        <v>4.6595376082119661E-3</v>
      </c>
      <c r="E19" s="5" t="s">
        <v>16</v>
      </c>
    </row>
    <row r="20" spans="1:6" x14ac:dyDescent="0.25">
      <c r="A20" s="5" t="s">
        <v>8</v>
      </c>
      <c r="B20" s="7">
        <v>133</v>
      </c>
      <c r="C20" s="7">
        <v>192</v>
      </c>
      <c r="D20" s="13">
        <f t="shared" si="17"/>
        <v>1.6361214717935214E-4</v>
      </c>
      <c r="E20" s="5" t="s">
        <v>16</v>
      </c>
    </row>
    <row r="21" spans="1:6" x14ac:dyDescent="0.25">
      <c r="A21" s="5" t="s">
        <v>9</v>
      </c>
      <c r="B21" s="7">
        <v>599974</v>
      </c>
      <c r="C21" s="7">
        <v>3426</v>
      </c>
      <c r="D21" s="13">
        <f t="shared" si="17"/>
        <v>2.9194542512315648E-3</v>
      </c>
      <c r="E21" s="5" t="s">
        <v>15</v>
      </c>
    </row>
    <row r="22" spans="1:6" x14ac:dyDescent="0.25">
      <c r="A22" s="10" t="s">
        <v>17</v>
      </c>
      <c r="B22" s="14">
        <f>SUM(B15:B21)</f>
        <v>113112332</v>
      </c>
      <c r="C22" s="14">
        <f>SUM(C15:C21)</f>
        <v>1173507</v>
      </c>
      <c r="D22" s="15">
        <f>SUM(D15:D21)</f>
        <v>0.99999999999999989</v>
      </c>
      <c r="E22" s="10"/>
    </row>
    <row r="24" spans="1:6" x14ac:dyDescent="0.25">
      <c r="A24" s="4" t="s">
        <v>32</v>
      </c>
    </row>
    <row r="25" spans="1:6" x14ac:dyDescent="0.25">
      <c r="A25" s="3" t="s">
        <v>20</v>
      </c>
    </row>
    <row r="26" spans="1:6" s="20" customFormat="1" x14ac:dyDescent="0.25">
      <c r="A26" s="19"/>
      <c r="B26" s="19" t="s">
        <v>10</v>
      </c>
      <c r="C26" s="19" t="s">
        <v>11</v>
      </c>
      <c r="D26" s="19" t="s">
        <v>12</v>
      </c>
      <c r="E26" s="19" t="s">
        <v>13</v>
      </c>
      <c r="F26" s="19" t="s">
        <v>14</v>
      </c>
    </row>
    <row r="27" spans="1:6" x14ac:dyDescent="0.25">
      <c r="A27" s="5" t="s">
        <v>3</v>
      </c>
      <c r="B27" s="16">
        <f t="shared" ref="B27:B33" si="18">D15</f>
        <v>0.34080580686779033</v>
      </c>
      <c r="C27" s="7">
        <f>B27*C$34</f>
        <v>204999.80491807891</v>
      </c>
      <c r="D27" s="7">
        <v>79373076</v>
      </c>
      <c r="E27" s="6">
        <f>C27/D27</f>
        <v>2.5827373115548517E-3</v>
      </c>
      <c r="F27" s="5" t="s">
        <v>15</v>
      </c>
    </row>
    <row r="28" spans="1:6" x14ac:dyDescent="0.25">
      <c r="A28" s="5" t="s">
        <v>4</v>
      </c>
      <c r="B28" s="16">
        <f t="shared" si="18"/>
        <v>0.12834435584960294</v>
      </c>
      <c r="C28" s="7">
        <f t="shared" ref="C28:C33" si="19">B28*C$34</f>
        <v>77201.055208873906</v>
      </c>
      <c r="D28" s="7">
        <v>32807440</v>
      </c>
      <c r="E28" s="6">
        <f t="shared" ref="E28:E33" si="20">C28/D28</f>
        <v>2.3531569427201241E-3</v>
      </c>
      <c r="F28" s="5" t="s">
        <v>15</v>
      </c>
    </row>
    <row r="29" spans="1:6" x14ac:dyDescent="0.25">
      <c r="A29" s="5" t="s">
        <v>5</v>
      </c>
      <c r="B29" s="16">
        <f t="shared" si="18"/>
        <v>0.45527380748474444</v>
      </c>
      <c r="C29" s="7">
        <f t="shared" si="19"/>
        <v>273854.02430918603</v>
      </c>
      <c r="D29" s="7">
        <v>291085</v>
      </c>
      <c r="E29" s="6">
        <f t="shared" si="20"/>
        <v>0.94080431595302416</v>
      </c>
      <c r="F29" s="5" t="s">
        <v>16</v>
      </c>
    </row>
    <row r="30" spans="1:6" x14ac:dyDescent="0.25">
      <c r="A30" s="5" t="s">
        <v>6</v>
      </c>
      <c r="B30" s="16">
        <f t="shared" si="18"/>
        <v>6.7833425791239424E-2</v>
      </c>
      <c r="C30" s="7">
        <f t="shared" si="19"/>
        <v>40802.82311481738</v>
      </c>
      <c r="D30" s="7">
        <v>36771</v>
      </c>
      <c r="E30" s="6">
        <f t="shared" si="20"/>
        <v>1.1096468171879301</v>
      </c>
      <c r="F30" s="5" t="s">
        <v>16</v>
      </c>
    </row>
    <row r="31" spans="1:6" x14ac:dyDescent="0.25">
      <c r="A31" s="5" t="s">
        <v>7</v>
      </c>
      <c r="B31" s="16">
        <f t="shared" si="18"/>
        <v>4.6595376082119661E-3</v>
      </c>
      <c r="C31" s="7">
        <f t="shared" si="19"/>
        <v>2802.7817644036209</v>
      </c>
      <c r="D31" s="7">
        <v>3853</v>
      </c>
      <c r="E31" s="6">
        <f t="shared" si="20"/>
        <v>0.72742843612863251</v>
      </c>
      <c r="F31" s="5" t="s">
        <v>16</v>
      </c>
    </row>
    <row r="32" spans="1:6" x14ac:dyDescent="0.25">
      <c r="A32" s="5" t="s">
        <v>8</v>
      </c>
      <c r="B32" s="16">
        <f t="shared" si="18"/>
        <v>1.6361214717935214E-4</v>
      </c>
      <c r="C32" s="7">
        <f t="shared" si="19"/>
        <v>98.415160710587998</v>
      </c>
      <c r="D32" s="7">
        <v>133</v>
      </c>
      <c r="E32" s="6">
        <f t="shared" si="20"/>
        <v>0.73996361436532332</v>
      </c>
      <c r="F32" s="5" t="s">
        <v>16</v>
      </c>
    </row>
    <row r="33" spans="1:6" x14ac:dyDescent="0.25">
      <c r="A33" s="5" t="s">
        <v>9</v>
      </c>
      <c r="B33" s="16">
        <f t="shared" si="18"/>
        <v>2.9194542512315648E-3</v>
      </c>
      <c r="C33" s="7">
        <f t="shared" si="19"/>
        <v>1756.0955239295547</v>
      </c>
      <c r="D33" s="7">
        <v>599974</v>
      </c>
      <c r="E33" s="6">
        <f t="shared" si="20"/>
        <v>2.9269527078332638E-3</v>
      </c>
      <c r="F33" s="5" t="s">
        <v>15</v>
      </c>
    </row>
    <row r="34" spans="1:6" x14ac:dyDescent="0.25">
      <c r="A34" s="10" t="s">
        <v>17</v>
      </c>
      <c r="B34" s="17">
        <f>SUM(B27:B33)</f>
        <v>0.99999999999999989</v>
      </c>
      <c r="C34" s="14">
        <v>601515</v>
      </c>
      <c r="D34" s="18">
        <f>SUM(D27:D33)</f>
        <v>113112332</v>
      </c>
      <c r="E34" s="10"/>
      <c r="F3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Adam Giddings</cp:lastModifiedBy>
  <dcterms:created xsi:type="dcterms:W3CDTF">2021-08-10T16:39:50Z</dcterms:created>
  <dcterms:modified xsi:type="dcterms:W3CDTF">2021-09-10T15:08:58Z</dcterms:modified>
</cp:coreProperties>
</file>